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5655" windowWidth="19170" windowHeight="6405" activeTab="0"/>
  </bookViews>
  <sheets>
    <sheet name="Spreadsheet" sheetId="1" r:id="rId1"/>
    <sheet name="Plots" sheetId="2" r:id="rId2"/>
    <sheet name="Explanation" sheetId="3" r:id="rId3"/>
    <sheet name="Version changes" sheetId="4" r:id="rId4"/>
    <sheet name="Validation" sheetId="5" r:id="rId5"/>
  </sheets>
  <definedNames>
    <definedName name="_xlnm.Print_Area" localSheetId="1">'Plots'!$A$1:$L$40</definedName>
    <definedName name="_xlnm.Print_Area" localSheetId="0">'Spreadsheet'!$A$1:$AK$28</definedName>
  </definedNames>
  <calcPr fullCalcOnLoad="1"/>
</workbook>
</file>

<file path=xl/comments1.xml><?xml version="1.0" encoding="utf-8"?>
<comments xmlns="http://schemas.openxmlformats.org/spreadsheetml/2006/main">
  <authors>
    <author>P?l Rustad</author>
  </authors>
  <commentList>
    <comment ref="C2" authorId="0">
      <text>
        <r>
          <rPr>
            <sz val="8"/>
            <rFont val="Tahoma"/>
            <family val="2"/>
          </rPr>
          <t>Values from X Certificate (gray cells are concensus values from NORIP).</t>
        </r>
      </text>
    </comment>
    <comment ref="D2" authorId="0">
      <text>
        <r>
          <rPr>
            <sz val="8"/>
            <rFont val="Tahoma"/>
            <family val="2"/>
          </rPr>
          <t>Expanded uncertainty of target value of X from X certificate. In the gray cells (based on NORIP values) are standard uncertainty from X certificate multiplied by 2.</t>
        </r>
      </text>
    </comment>
    <comment ref="E2" authorId="0">
      <text>
        <r>
          <rPr>
            <sz val="8"/>
            <rFont val="Tahoma"/>
            <family val="2"/>
          </rPr>
          <t>Here you must register the target values for your method calibrator (C).</t>
        </r>
      </text>
    </comment>
    <comment ref="F2" authorId="0">
      <text>
        <r>
          <rPr>
            <sz val="8"/>
            <rFont val="Tahoma"/>
            <family val="2"/>
          </rPr>
          <t>If standard uncertainty of calibrator is available, you may register it here.</t>
        </r>
      </text>
    </comment>
    <comment ref="G2" authorId="0">
      <text>
        <r>
          <rPr>
            <sz val="8"/>
            <rFont val="Tahoma"/>
            <family val="2"/>
          </rPr>
          <t>NORIP suggests that your bias should be within +- this relative limit for bias (see more under "Explanation") to use common reference limits (minimum goal = 0.375 x total biological variation based on reference limits from NORIP). The original figures are located in column AM, so you may write directly into this column if you want to try with your own goals.</t>
        </r>
      </text>
    </comment>
    <comment ref="H2" authorId="0">
      <text>
        <r>
          <rPr>
            <sz val="8"/>
            <rFont val="Tahoma"/>
            <family val="2"/>
          </rPr>
          <t>In this and the next columns you should register your measurement values for X</t>
        </r>
      </text>
    </comment>
    <comment ref="R2" authorId="0">
      <text>
        <r>
          <rPr>
            <sz val="8"/>
            <rFont val="Tahoma"/>
            <family val="2"/>
          </rPr>
          <t>In this and the next columns you should register your measurement values for your method calibrator (C).</t>
        </r>
      </text>
    </comment>
    <comment ref="AB2" authorId="0">
      <text>
        <r>
          <rPr>
            <sz val="8"/>
            <rFont val="Tahoma"/>
            <family val="2"/>
          </rPr>
          <t>Mean of X</t>
        </r>
      </text>
    </comment>
    <comment ref="AC2" authorId="0">
      <text>
        <r>
          <rPr>
            <sz val="8"/>
            <rFont val="Tahoma"/>
            <family val="2"/>
          </rPr>
          <t>% deviation (uncorrected) for X from target of X</t>
        </r>
      </text>
    </comment>
    <comment ref="AD2" authorId="0">
      <text>
        <r>
          <rPr>
            <sz val="8"/>
            <rFont val="Tahoma"/>
            <family val="2"/>
          </rPr>
          <t>The quotient of uncorrected deviation and bias goal.
Ideal value is 0. If &lt;-1 or &gt;1 you have not achieved the goal.</t>
        </r>
      </text>
    </comment>
    <comment ref="AE2" authorId="0">
      <text>
        <r>
          <rPr>
            <sz val="8"/>
            <rFont val="Tahoma"/>
            <family val="2"/>
          </rPr>
          <t>Mean of X after correction with calibrator: mX</t>
        </r>
        <r>
          <rPr>
            <sz val="8"/>
            <rFont val="Arial"/>
            <family val="2"/>
          </rPr>
          <t>·</t>
        </r>
        <r>
          <rPr>
            <sz val="8"/>
            <rFont val="Tahoma"/>
            <family val="2"/>
          </rPr>
          <t>tC/mC</t>
        </r>
      </text>
    </comment>
    <comment ref="AF2" authorId="0">
      <text>
        <r>
          <rPr>
            <sz val="8"/>
            <rFont val="Tahoma"/>
            <family val="2"/>
          </rPr>
          <t>% deviation for corrected X from target of X.</t>
        </r>
      </text>
    </comment>
    <comment ref="AG2" authorId="0">
      <text>
        <r>
          <rPr>
            <sz val="8"/>
            <rFont val="Tahoma"/>
            <family val="2"/>
          </rPr>
          <t>The quotient of corrected deviation and bias goal.
Ideal value is 0. If &lt;-1 or &gt;1 you have not achieved the goal.</t>
        </r>
      </text>
    </comment>
    <comment ref="AH2" authorId="0">
      <text>
        <r>
          <rPr>
            <sz val="8"/>
            <rFont val="Tahoma"/>
            <family val="2"/>
          </rPr>
          <t>From this evaluation, this is the factor you have to use on your measurement values to get the best correspondence with the target value for X.</t>
        </r>
      </text>
    </comment>
    <comment ref="AI2" authorId="0">
      <text>
        <r>
          <rPr>
            <sz val="8"/>
            <rFont val="Tahoma"/>
            <family val="2"/>
          </rPr>
          <t>Expanded uncertainty (95% confidence) in calculated factor based on uncertainty in target value and measurements of X and calibrator, and in rounding of measurement values.
If less than two values for any of X or C, a "?" is shown.</t>
        </r>
      </text>
    </comment>
    <comment ref="AJ2" authorId="0">
      <text>
        <r>
          <rPr>
            <sz val="8"/>
            <rFont val="Tahoma"/>
            <family val="2"/>
          </rPr>
          <t>Exclamation mark (!) if Factor is significantly different from 1 (p=0.05) and "?" if preceding column has "?".</t>
        </r>
      </text>
    </comment>
    <comment ref="AK2" authorId="0">
      <text>
        <r>
          <rPr>
            <sz val="8"/>
            <rFont val="Tahoma"/>
            <family val="2"/>
          </rPr>
          <t>Here you will get "!!" If |Deviation of X| is greater than twice the goal, otherwice "!" if you are outside the goal.</t>
        </r>
      </text>
    </comment>
    <comment ref="AM2" authorId="0">
      <text>
        <r>
          <rPr>
            <sz val="8"/>
            <rFont val="Tahoma"/>
            <family val="2"/>
          </rPr>
          <t>Bias goal calculated as 0.375 x total biological variation based on reference limits from NORIP)</t>
        </r>
      </text>
    </comment>
    <comment ref="AN2" authorId="0">
      <text>
        <r>
          <rPr>
            <sz val="8"/>
            <rFont val="Tahoma"/>
            <family val="2"/>
          </rPr>
          <t>Here you can register how many decimal points you have in your measurement values. Common values are registered, but if you use others, please correct.
The values are used in the uncertainty calculations, but of course have no influence on the deviations calculated.</t>
        </r>
      </text>
    </comment>
    <comment ref="AO2" authorId="0">
      <text>
        <r>
          <rPr>
            <sz val="8"/>
            <rFont val="Tahoma"/>
            <family val="2"/>
          </rPr>
          <t>Variance introduced by rounding of measurement values.</t>
        </r>
      </text>
    </comment>
    <comment ref="AP2" authorId="0">
      <text>
        <r>
          <rPr>
            <sz val="8"/>
            <rFont val="Tahoma"/>
            <family val="2"/>
          </rPr>
          <t>Number of measurement values of X.</t>
        </r>
      </text>
    </comment>
    <comment ref="AQ2" authorId="0">
      <text>
        <r>
          <rPr>
            <sz val="8"/>
            <rFont val="Tahoma"/>
            <family val="2"/>
          </rPr>
          <t>Number of measurement values of method calibrator.</t>
        </r>
      </text>
    </comment>
    <comment ref="AT2" authorId="0">
      <text>
        <r>
          <rPr>
            <sz val="8"/>
            <rFont val="Tahoma"/>
            <family val="2"/>
          </rPr>
          <t>Effective degrees of freedom: u^4/sum(ui^4)</t>
        </r>
      </text>
    </comment>
    <comment ref="AU2" authorId="0">
      <text>
        <r>
          <rPr>
            <sz val="8"/>
            <rFont val="Tahoma"/>
            <family val="2"/>
          </rPr>
          <t>t(0.025,ny)</t>
        </r>
      </text>
    </comment>
    <comment ref="D14" authorId="0">
      <text>
        <r>
          <rPr>
            <sz val="9"/>
            <rFont val="Tahoma"/>
            <family val="2"/>
          </rPr>
          <t>C</t>
        </r>
        <r>
          <rPr>
            <sz val="9"/>
            <rFont val="Tahoma"/>
            <family val="0"/>
          </rPr>
          <t>overage factor 2.6 used in cell AI14</t>
        </r>
      </text>
    </comment>
    <comment ref="AM29" authorId="0">
      <text>
        <r>
          <rPr>
            <sz val="9"/>
            <rFont val="Tahoma"/>
            <family val="2"/>
          </rPr>
          <t>Bias goal calculated as 0.375 x total biological variation given on Westgard web site 12th  mars 2015.</t>
        </r>
      </text>
    </comment>
    <comment ref="AM30" authorId="0">
      <text>
        <r>
          <rPr>
            <sz val="9"/>
            <rFont val="Tahoma"/>
            <family val="2"/>
          </rPr>
          <t>Bias goal calculated as 0.375 x total biological variation for serum given on Westgard web site 12th  mars 2015.</t>
        </r>
      </text>
    </comment>
    <comment ref="G29" authorId="0">
      <text>
        <r>
          <rPr>
            <sz val="9"/>
            <rFont val="Tahoma"/>
            <family val="2"/>
          </rPr>
          <t>Bias goal calculated as 0.375 x total biological variation given on Westgard web site 12th  mars 2015.</t>
        </r>
      </text>
    </comment>
    <comment ref="G30" authorId="0">
      <text>
        <r>
          <rPr>
            <sz val="9"/>
            <rFont val="Tahoma"/>
            <family val="2"/>
          </rPr>
          <t>Bias goal calculated as 0.375 x total biological variation for serum given on Westgard web site 12th  mars 2015.</t>
        </r>
      </text>
    </comment>
  </commentList>
</comments>
</file>

<file path=xl/sharedStrings.xml><?xml version="1.0" encoding="utf-8"?>
<sst xmlns="http://schemas.openxmlformats.org/spreadsheetml/2006/main" count="143" uniqueCount="95">
  <si>
    <t>mmol/L</t>
  </si>
  <si>
    <t>Protein</t>
  </si>
  <si>
    <t>g/L</t>
  </si>
  <si>
    <t>Albumin</t>
  </si>
  <si>
    <t>Bilirubin</t>
  </si>
  <si>
    <t>ALP</t>
  </si>
  <si>
    <t>U/L</t>
  </si>
  <si>
    <t>Amylase</t>
  </si>
  <si>
    <t>CK</t>
  </si>
  <si>
    <t>LD</t>
  </si>
  <si>
    <t>TIBC</t>
  </si>
  <si>
    <t>X 2</t>
  </si>
  <si>
    <t>X 3</t>
  </si>
  <si>
    <t>M(X)</t>
  </si>
  <si>
    <t>X 1</t>
  </si>
  <si>
    <t>ny</t>
  </si>
  <si>
    <t>t</t>
  </si>
  <si>
    <t>Sx^2</t>
  </si>
  <si>
    <t>Ss^2</t>
  </si>
  <si>
    <t>X 4</t>
  </si>
  <si>
    <t>X 5</t>
  </si>
  <si>
    <t>X 6</t>
  </si>
  <si>
    <t>X 7</t>
  </si>
  <si>
    <t>X 8</t>
  </si>
  <si>
    <t>X 9</t>
  </si>
  <si>
    <t>X 10</t>
  </si>
  <si>
    <t>Magnesium</t>
  </si>
  <si>
    <t>Gamma GT</t>
  </si>
  <si>
    <t>Component</t>
  </si>
  <si>
    <t>Unit</t>
  </si>
  <si>
    <t>Sodium</t>
  </si>
  <si>
    <t>Potassium</t>
  </si>
  <si>
    <t>Glucose</t>
  </si>
  <si>
    <t>Calcium</t>
  </si>
  <si>
    <t>Phosphate</t>
  </si>
  <si>
    <t>Cholesterol</t>
  </si>
  <si>
    <t>Triglyceride</t>
  </si>
  <si>
    <t>Iron</t>
  </si>
  <si>
    <t>Evaluation of method bias using NFKK Reference serum X</t>
  </si>
  <si>
    <t>B(X)/Goal</t>
  </si>
  <si>
    <t>Deviation of X: B(X)</t>
  </si>
  <si>
    <t>B(Xc)</t>
  </si>
  <si>
    <t>Corrected X with calibrator (Xc)</t>
  </si>
  <si>
    <t>Factor</t>
  </si>
  <si>
    <t>U (Factor), p=0.95</t>
  </si>
  <si>
    <t>NB!</t>
  </si>
  <si>
    <t>NOT corrected X</t>
  </si>
  <si>
    <t>HDL-cholesterol</t>
  </si>
  <si>
    <t>AST</t>
  </si>
  <si>
    <t>ALT</t>
  </si>
  <si>
    <t>Bias goal</t>
  </si>
  <si>
    <t>Deci-mal</t>
  </si>
  <si>
    <t>nX</t>
  </si>
  <si>
    <t>n Std</t>
  </si>
  <si>
    <t>s^2 des</t>
  </si>
  <si>
    <t>B(Xc) /Goal</t>
  </si>
  <si>
    <t>C 1</t>
  </si>
  <si>
    <t>C 2</t>
  </si>
  <si>
    <t>C 3</t>
  </si>
  <si>
    <t>C 4</t>
  </si>
  <si>
    <t>C 5</t>
  </si>
  <si>
    <t>C 6</t>
  </si>
  <si>
    <t>C 7</t>
  </si>
  <si>
    <t>C 8</t>
  </si>
  <si>
    <t>C 9</t>
  </si>
  <si>
    <t>C 10</t>
  </si>
  <si>
    <t>Target for method calibrator (C)</t>
  </si>
  <si>
    <t>Carbamide (urea)</t>
  </si>
  <si>
    <t>Urate (uric acid)</t>
  </si>
  <si>
    <t>Creatininium</t>
  </si>
  <si>
    <t>Pancreatic amylase</t>
  </si>
  <si>
    <t>Bias goal (0.375 xCVb)</t>
  </si>
  <si>
    <t>M(X) correc-ted</t>
  </si>
  <si>
    <t>Sign. (0.05)</t>
  </si>
  <si>
    <t>Std. uncer-tainty for calibrator</t>
  </si>
  <si>
    <t>Fig 1</t>
  </si>
  <si>
    <t/>
  </si>
  <si>
    <t>Table 1</t>
  </si>
  <si>
    <t>mX</t>
  </si>
  <si>
    <t>Deviation of X: bX</t>
  </si>
  <si>
    <t>bX/Goal</t>
  </si>
  <si>
    <t>bXc</t>
  </si>
  <si>
    <t>Target for X (tX)</t>
  </si>
  <si>
    <t>Exp. uncer-tainty for X (2·utX)</t>
  </si>
  <si>
    <t>Target for method calibrator (tC)</t>
  </si>
  <si>
    <t>Std. uncer-tainty for calibrator (utC)</t>
  </si>
  <si>
    <t>mX correc-ted</t>
  </si>
  <si>
    <t>bXc /Goal</t>
  </si>
  <si>
    <t>Certificate: http://www.furst.no/norip/X/X_certificate.pdf</t>
  </si>
  <si>
    <r>
      <rPr>
        <sz val="8"/>
        <color indexed="8"/>
        <rFont val="Calibri"/>
        <family val="2"/>
      </rPr>
      <t>µ</t>
    </r>
    <r>
      <rPr>
        <sz val="8"/>
        <color indexed="8"/>
        <rFont val="Arial"/>
        <family val="2"/>
      </rPr>
      <t>mol/L</t>
    </r>
  </si>
  <si>
    <t>µmol/L</t>
  </si>
  <si>
    <t>Thyroxine (T4)</t>
  </si>
  <si>
    <t>pmol/L</t>
  </si>
  <si>
    <t>Free thyroxine  (free T4)</t>
  </si>
  <si>
    <t>nmol/L</t>
  </si>
</sst>
</file>

<file path=xl/styles.xml><?xml version="1.0" encoding="utf-8"?>
<styleSheet xmlns="http://schemas.openxmlformats.org/spreadsheetml/2006/main">
  <numFmts count="3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_(&quot;$&quot;* #,##0.00_);_(&quot;$&quot;* \(#,##0.00\);_(&quot;$&quot;* &quot;-&quot;??_);_(@_)"/>
    <numFmt numFmtId="173" formatCode="_(&quot;$&quot;* #,##0_);_(&quot;$&quot;* \(#,##0\);_(&quot;$&quot;* &quot;-&quot;_);_(@_)"/>
    <numFmt numFmtId="174" formatCode="0.0\ %"/>
    <numFmt numFmtId="175" formatCode="0.00%"/>
    <numFmt numFmtId="176" formatCode="0.000000000000000\ %"/>
    <numFmt numFmtId="177" formatCode="_(* #,##0.0_);_(* \(#,##0.0\);_(* &quot;-&quot;??_);_(@_)"/>
    <numFmt numFmtId="178" formatCode="0.0%"/>
    <numFmt numFmtId="179" formatCode="_(* #,##0.000_);_(* \(#,##0.000\);_(* &quot;-&quot;???_);_(@_)"/>
    <numFmt numFmtId="180" formatCode="#,##0.0"/>
    <numFmt numFmtId="181" formatCode="0.0"/>
    <numFmt numFmtId="182" formatCode="0.000"/>
    <numFmt numFmtId="183" formatCode="0.0000"/>
    <numFmt numFmtId="184" formatCode="_(* #,##0.000_);_(* \(#,##0.000\);_(* &quot;-&quot;??_);_(@_)"/>
    <numFmt numFmtId="185" formatCode="_(* #,##0.0000_);_(* \(#,##0.0000\);_(* &quot;-&quot;??_);_(@_)"/>
    <numFmt numFmtId="186" formatCode="_(* #,##0.0000_);_(* \(#,##0.0000\);_(* &quot;-&quot;????_);_(@_)"/>
    <numFmt numFmtId="187" formatCode="_(* #,##0.0000_);_(* \(#,##0.0000\);_(* &quot;-&quot;???_);_(@_)"/>
    <numFmt numFmtId="188" formatCode="_(* #,##0.0_);_(* \(#,##0.0\);_(* &quot;-&quot;?_);_(@_)"/>
  </numFmts>
  <fonts count="80">
    <font>
      <sz val="10"/>
      <name val="Arial"/>
      <family val="0"/>
    </font>
    <font>
      <sz val="10"/>
      <color indexed="8"/>
      <name val="MS Sans Serif"/>
      <family val="0"/>
    </font>
    <font>
      <sz val="10"/>
      <color indexed="8"/>
      <name val="Arial"/>
      <family val="0"/>
    </font>
    <font>
      <b/>
      <sz val="10"/>
      <name val="Arial"/>
      <family val="2"/>
    </font>
    <font>
      <b/>
      <sz val="10"/>
      <color indexed="9"/>
      <name val="Arial"/>
      <family val="2"/>
    </font>
    <font>
      <sz val="8"/>
      <name val="Tahoma"/>
      <family val="2"/>
    </font>
    <font>
      <sz val="8"/>
      <name val="Arial"/>
      <family val="2"/>
    </font>
    <font>
      <b/>
      <sz val="12"/>
      <name val="Arial"/>
      <family val="2"/>
    </font>
    <font>
      <sz val="7"/>
      <color indexed="10"/>
      <name val="Arial"/>
      <family val="2"/>
    </font>
    <font>
      <sz val="8"/>
      <color indexed="8"/>
      <name val="Arial"/>
      <family val="2"/>
    </font>
    <font>
      <b/>
      <sz val="8"/>
      <name val="Arial"/>
      <family val="2"/>
    </font>
    <font>
      <b/>
      <sz val="10"/>
      <color indexed="8"/>
      <name val="Arial"/>
      <family val="2"/>
    </font>
    <font>
      <sz val="8"/>
      <color indexed="8"/>
      <name val="Calibri"/>
      <family val="2"/>
    </font>
    <font>
      <sz val="9"/>
      <name val="Tahoma"/>
      <family val="0"/>
    </font>
    <font>
      <sz val="10"/>
      <color indexed="9"/>
      <name val="Arial"/>
      <family val="2"/>
    </font>
    <font>
      <u val="single"/>
      <sz val="10"/>
      <color indexed="20"/>
      <name val="Arial"/>
      <family val="2"/>
    </font>
    <font>
      <b/>
      <sz val="10"/>
      <color indexed="52"/>
      <name val="Arial"/>
      <family val="2"/>
    </font>
    <font>
      <sz val="10"/>
      <color indexed="20"/>
      <name val="Arial"/>
      <family val="2"/>
    </font>
    <font>
      <i/>
      <sz val="10"/>
      <color indexed="23"/>
      <name val="Arial"/>
      <family val="2"/>
    </font>
    <font>
      <sz val="10"/>
      <color indexed="17"/>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sz val="10"/>
      <color indexed="63"/>
      <name val="Arial"/>
      <family val="2"/>
    </font>
    <font>
      <sz val="10"/>
      <color indexed="10"/>
      <name val="Arial"/>
      <family val="2"/>
    </font>
    <font>
      <u val="single"/>
      <sz val="11"/>
      <color indexed="12"/>
      <name val="Arial"/>
      <family val="2"/>
    </font>
    <font>
      <sz val="12"/>
      <color indexed="8"/>
      <name val="Arial"/>
      <family val="0"/>
    </font>
    <font>
      <sz val="11"/>
      <color indexed="8"/>
      <name val="Arial"/>
      <family val="0"/>
    </font>
    <font>
      <sz val="8.25"/>
      <color indexed="8"/>
      <name val="Arial"/>
      <family val="0"/>
    </font>
    <font>
      <sz val="15.25"/>
      <color indexed="8"/>
      <name val="Arial"/>
      <family val="0"/>
    </font>
    <font>
      <b/>
      <sz val="9.75"/>
      <color indexed="8"/>
      <name val="Arial"/>
      <family val="0"/>
    </font>
    <font>
      <u val="single"/>
      <sz val="10"/>
      <color indexed="8"/>
      <name val="Arial"/>
      <family val="0"/>
    </font>
    <font>
      <b/>
      <sz val="10"/>
      <color indexed="12"/>
      <name val="Arial"/>
      <family val="0"/>
    </font>
    <font>
      <b/>
      <sz val="10"/>
      <color indexed="10"/>
      <name val="Arial"/>
      <family val="0"/>
    </font>
    <font>
      <sz val="11"/>
      <color indexed="8"/>
      <name val="Calibri"/>
      <family val="0"/>
    </font>
    <font>
      <b/>
      <sz val="11"/>
      <color indexed="8"/>
      <name val="Calibri"/>
      <family val="0"/>
    </font>
    <font>
      <i/>
      <sz val="11"/>
      <color indexed="8"/>
      <name val="Calibri"/>
      <family val="0"/>
    </font>
    <font>
      <sz val="11"/>
      <color indexed="10"/>
      <name val="Calibri"/>
      <family val="0"/>
    </font>
    <font>
      <vertAlign val="superscript"/>
      <sz val="11"/>
      <color indexed="8"/>
      <name val="Calibri"/>
      <family val="0"/>
    </font>
    <font>
      <i/>
      <sz val="11"/>
      <color indexed="10"/>
      <name val="Calibri"/>
      <family val="0"/>
    </font>
    <font>
      <u val="single"/>
      <sz val="11"/>
      <color indexed="10"/>
      <name val="Calibri"/>
      <family val="0"/>
    </font>
    <font>
      <u val="single"/>
      <sz val="11"/>
      <color indexed="17"/>
      <name val="Calibri"/>
      <family val="0"/>
    </font>
    <font>
      <u val="single"/>
      <sz val="11"/>
      <color indexed="48"/>
      <name val="Calibri"/>
      <family val="0"/>
    </font>
    <font>
      <u val="single"/>
      <sz val="11"/>
      <color indexed="8"/>
      <name val="Calibri"/>
      <family val="0"/>
    </font>
    <font>
      <u val="single"/>
      <sz val="11"/>
      <color indexed="20"/>
      <name val="Calibri"/>
      <family val="0"/>
    </font>
    <font>
      <sz val="11"/>
      <color indexed="17"/>
      <name val="Calibri"/>
      <family val="0"/>
    </font>
    <font>
      <sz val="11"/>
      <color indexed="48"/>
      <name val="Calibri"/>
      <family val="0"/>
    </font>
    <font>
      <sz val="11"/>
      <color indexed="20"/>
      <name val="Calibri"/>
      <family val="0"/>
    </font>
    <font>
      <i/>
      <sz val="11"/>
      <color indexed="17"/>
      <name val="Calibri"/>
      <family val="0"/>
    </font>
    <font>
      <sz val="11"/>
      <color indexed="54"/>
      <name val="Calibri"/>
      <family val="0"/>
    </font>
    <font>
      <vertAlign val="subscript"/>
      <sz val="11"/>
      <color indexed="8"/>
      <name val="Calibri"/>
      <family val="0"/>
    </font>
    <font>
      <vertAlign val="superscript"/>
      <sz val="11"/>
      <color indexed="20"/>
      <name val="Calibri"/>
      <family val="0"/>
    </font>
    <font>
      <vertAlign val="subscript"/>
      <sz val="11"/>
      <color indexed="20"/>
      <name val="Calibri"/>
      <family val="0"/>
    </font>
    <font>
      <i/>
      <sz val="11"/>
      <color indexed="48"/>
      <name val="Calibri"/>
      <family val="0"/>
    </font>
    <font>
      <i/>
      <sz val="11"/>
      <color indexed="54"/>
      <name val="Calibri"/>
      <family val="0"/>
    </font>
    <font>
      <sz val="10"/>
      <color theme="1"/>
      <name val="Arial"/>
      <family val="2"/>
    </font>
    <font>
      <sz val="10"/>
      <color theme="0"/>
      <name val="Arial"/>
      <family val="2"/>
    </font>
    <font>
      <u val="single"/>
      <sz val="10"/>
      <color theme="11"/>
      <name val="Arial"/>
      <family val="2"/>
    </font>
    <font>
      <b/>
      <sz val="10"/>
      <color rgb="FFFA7D00"/>
      <name val="Arial"/>
      <family val="2"/>
    </font>
    <font>
      <sz val="10"/>
      <color rgb="FF9C0006"/>
      <name val="Arial"/>
      <family val="2"/>
    </font>
    <font>
      <i/>
      <sz val="10"/>
      <color rgb="FF7F7F7F"/>
      <name val="Arial"/>
      <family val="2"/>
    </font>
    <font>
      <sz val="10"/>
      <color rgb="FF006100"/>
      <name val="Arial"/>
      <family val="2"/>
    </font>
    <font>
      <u val="single"/>
      <sz val="10"/>
      <color theme="10"/>
      <name val="Arial"/>
      <family val="2"/>
    </font>
    <font>
      <sz val="10"/>
      <color rgb="FF3F3F76"/>
      <name val="Arial"/>
      <family val="2"/>
    </font>
    <font>
      <sz val="10"/>
      <color rgb="FFFA7D00"/>
      <name val="Arial"/>
      <family val="2"/>
    </font>
    <font>
      <b/>
      <sz val="10"/>
      <color theme="0"/>
      <name val="Arial"/>
      <family val="2"/>
    </font>
    <font>
      <sz val="10"/>
      <color rgb="FF9C650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b/>
      <sz val="10"/>
      <color theme="1"/>
      <name val="Arial"/>
      <family val="2"/>
    </font>
    <font>
      <b/>
      <sz val="10"/>
      <color rgb="FF3F3F3F"/>
      <name val="Arial"/>
      <family val="2"/>
    </font>
    <font>
      <sz val="10"/>
      <color rgb="FFFF0000"/>
      <name val="Arial"/>
      <family val="2"/>
    </font>
    <font>
      <u val="single"/>
      <sz val="11"/>
      <color theme="1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rgb="FFFFFF00"/>
        <bgColor indexed="64"/>
      </patternFill>
    </fill>
    <fill>
      <patternFill patternType="solid">
        <fgColor theme="5" tint="0.59999001026153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double"/>
    </border>
    <border>
      <left style="thin"/>
      <right style="thick"/>
      <top style="thin"/>
      <bottom style="thin"/>
    </border>
    <border>
      <left style="thin"/>
      <right style="thick"/>
      <top style="thin"/>
      <bottom style="double"/>
    </border>
    <border>
      <left style="thin"/>
      <right style="thick"/>
      <top>
        <color indexed="63"/>
      </top>
      <bottom style="thin"/>
    </border>
    <border>
      <left style="thin"/>
      <right style="thin"/>
      <top style="thin"/>
      <bottom>
        <color indexed="63"/>
      </bottom>
    </border>
    <border>
      <left style="thin"/>
      <right style="thick"/>
      <top style="thin"/>
      <bottom>
        <color indexed="63"/>
      </bottom>
    </border>
    <border>
      <left>
        <color indexed="63"/>
      </left>
      <right style="thin"/>
      <top style="thin"/>
      <bottom>
        <color indexed="63"/>
      </bottom>
    </border>
    <border>
      <left style="thick"/>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thick"/>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0" applyNumberFormat="0" applyFill="0" applyBorder="0" applyAlignment="0" applyProtection="0"/>
    <xf numFmtId="0" fontId="63" fillId="20" borderId="1" applyNumberFormat="0" applyAlignment="0" applyProtection="0"/>
    <xf numFmtId="0" fontId="64" fillId="21" borderId="0" applyNumberFormat="0" applyBorder="0" applyAlignment="0" applyProtection="0"/>
    <xf numFmtId="0" fontId="65" fillId="0" borderId="0" applyNumberFormat="0" applyFill="0" applyBorder="0" applyAlignment="0" applyProtection="0"/>
    <xf numFmtId="0" fontId="66" fillId="22" borderId="0" applyNumberFormat="0" applyBorder="0" applyAlignment="0" applyProtection="0"/>
    <xf numFmtId="0" fontId="67" fillId="0" borderId="0" applyNumberFormat="0" applyFill="0" applyBorder="0" applyAlignment="0" applyProtection="0"/>
    <xf numFmtId="0" fontId="68" fillId="23" borderId="1" applyNumberFormat="0" applyAlignment="0" applyProtection="0"/>
    <xf numFmtId="0" fontId="69" fillId="0" borderId="2" applyNumberFormat="0" applyFill="0" applyAlignment="0" applyProtection="0"/>
    <xf numFmtId="0" fontId="70" fillId="24" borderId="3" applyNumberFormat="0" applyAlignment="0" applyProtection="0"/>
    <xf numFmtId="0" fontId="0" fillId="25" borderId="4" applyNumberFormat="0" applyFont="0" applyAlignment="0" applyProtection="0"/>
    <xf numFmtId="0" fontId="1" fillId="0" borderId="0">
      <alignment/>
      <protection/>
    </xf>
    <xf numFmtId="0" fontId="71" fillId="26" borderId="0" applyNumberFormat="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8"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77" fillId="20" borderId="9" applyNumberFormat="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cellStyleXfs>
  <cellXfs count="167">
    <xf numFmtId="0" fontId="0" fillId="0" borderId="0" xfId="0" applyAlignment="1">
      <alignment/>
    </xf>
    <xf numFmtId="0" fontId="0" fillId="0" borderId="10" xfId="0" applyBorder="1" applyAlignment="1">
      <alignment/>
    </xf>
    <xf numFmtId="0" fontId="0" fillId="0" borderId="10" xfId="0" applyBorder="1" applyAlignment="1">
      <alignment wrapText="1"/>
    </xf>
    <xf numFmtId="0" fontId="0" fillId="0" borderId="10" xfId="0" applyBorder="1" applyAlignment="1">
      <alignment vertical="center" wrapText="1"/>
    </xf>
    <xf numFmtId="171" fontId="0" fillId="0" borderId="10" xfId="52" applyFont="1" applyBorder="1" applyAlignment="1">
      <alignment/>
    </xf>
    <xf numFmtId="0" fontId="0" fillId="33" borderId="10" xfId="0" applyFill="1" applyBorder="1" applyAlignment="1">
      <alignment/>
    </xf>
    <xf numFmtId="174" fontId="0" fillId="33" borderId="10" xfId="49" applyNumberFormat="1" applyFont="1" applyFill="1" applyBorder="1" applyAlignment="1">
      <alignment/>
    </xf>
    <xf numFmtId="0" fontId="0" fillId="0" borderId="10" xfId="0" applyFill="1" applyBorder="1" applyAlignment="1" applyProtection="1">
      <alignment/>
      <protection locked="0"/>
    </xf>
    <xf numFmtId="0" fontId="3" fillId="34" borderId="10" xfId="0" applyFont="1" applyFill="1" applyBorder="1" applyAlignment="1">
      <alignment horizontal="center" wrapText="1"/>
    </xf>
    <xf numFmtId="0" fontId="4" fillId="35" borderId="10" xfId="0" applyFont="1" applyFill="1" applyBorder="1" applyAlignment="1">
      <alignment horizontal="center"/>
    </xf>
    <xf numFmtId="0" fontId="3" fillId="0" borderId="10" xfId="0" applyFont="1" applyBorder="1" applyAlignment="1">
      <alignment horizontal="center"/>
    </xf>
    <xf numFmtId="178" fontId="2" fillId="36" borderId="10" xfId="43" applyNumberFormat="1" applyFont="1" applyFill="1" applyBorder="1" applyAlignment="1">
      <alignment horizontal="right" wrapText="1"/>
      <protection/>
    </xf>
    <xf numFmtId="179" fontId="3" fillId="34" borderId="11" xfId="52" applyNumberFormat="1" applyFont="1" applyFill="1" applyBorder="1" applyAlignment="1">
      <alignment horizontal="center" wrapText="1"/>
    </xf>
    <xf numFmtId="179" fontId="0" fillId="0" borderId="10" xfId="52" applyNumberFormat="1" applyFont="1" applyBorder="1" applyAlignment="1">
      <alignment/>
    </xf>
    <xf numFmtId="180" fontId="0" fillId="33" borderId="10" xfId="52" applyNumberFormat="1" applyFont="1" applyFill="1" applyBorder="1" applyAlignment="1">
      <alignment/>
    </xf>
    <xf numFmtId="181" fontId="0" fillId="33" borderId="10" xfId="52" applyNumberFormat="1" applyFont="1" applyFill="1" applyBorder="1" applyAlignment="1">
      <alignment/>
    </xf>
    <xf numFmtId="2" fontId="0" fillId="0" borderId="10" xfId="0" applyNumberFormat="1" applyFill="1" applyBorder="1" applyAlignment="1" applyProtection="1">
      <alignment/>
      <protection locked="0"/>
    </xf>
    <xf numFmtId="185" fontId="0" fillId="33" borderId="10" xfId="52" applyNumberFormat="1" applyFont="1" applyFill="1" applyBorder="1" applyAlignment="1">
      <alignment/>
    </xf>
    <xf numFmtId="0" fontId="0" fillId="0" borderId="10" xfId="0" applyBorder="1" applyAlignment="1" applyProtection="1">
      <alignment/>
      <protection locked="0"/>
    </xf>
    <xf numFmtId="187" fontId="0" fillId="33" borderId="10" xfId="52" applyNumberFormat="1" applyFont="1" applyFill="1" applyBorder="1" applyAlignment="1">
      <alignment/>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185" fontId="3" fillId="33" borderId="10" xfId="52" applyNumberFormat="1" applyFont="1" applyFill="1" applyBorder="1" applyAlignment="1">
      <alignment horizontal="center"/>
    </xf>
    <xf numFmtId="0" fontId="0" fillId="0" borderId="12" xfId="0" applyFill="1" applyBorder="1" applyAlignment="1" applyProtection="1">
      <alignment/>
      <protection locked="0"/>
    </xf>
    <xf numFmtId="0" fontId="6" fillId="0" borderId="12" xfId="0" applyFont="1" applyFill="1" applyBorder="1" applyAlignment="1" applyProtection="1">
      <alignment/>
      <protection locked="0"/>
    </xf>
    <xf numFmtId="0" fontId="6" fillId="0" borderId="13" xfId="0" applyFont="1" applyFill="1" applyBorder="1" applyAlignment="1" applyProtection="1">
      <alignment/>
      <protection locked="0"/>
    </xf>
    <xf numFmtId="0" fontId="0" fillId="33" borderId="12" xfId="0" applyFill="1" applyBorder="1" applyAlignment="1">
      <alignment/>
    </xf>
    <xf numFmtId="174" fontId="0" fillId="33" borderId="12" xfId="49" applyNumberFormat="1" applyFont="1" applyFill="1" applyBorder="1" applyAlignment="1">
      <alignment/>
    </xf>
    <xf numFmtId="181" fontId="0" fillId="33" borderId="12" xfId="52" applyNumberFormat="1" applyFont="1" applyFill="1" applyBorder="1" applyAlignment="1">
      <alignment/>
    </xf>
    <xf numFmtId="180" fontId="0" fillId="33" borderId="12" xfId="52" applyNumberFormat="1" applyFont="1" applyFill="1" applyBorder="1" applyAlignment="1">
      <alignment/>
    </xf>
    <xf numFmtId="187" fontId="0" fillId="33" borderId="12" xfId="52" applyNumberFormat="1" applyFont="1" applyFill="1" applyBorder="1" applyAlignment="1">
      <alignment/>
    </xf>
    <xf numFmtId="185" fontId="0" fillId="33" borderId="12" xfId="52" applyNumberFormat="1" applyFont="1" applyFill="1" applyBorder="1" applyAlignment="1">
      <alignment/>
    </xf>
    <xf numFmtId="185" fontId="3" fillId="33" borderId="12" xfId="52" applyNumberFormat="1" applyFont="1" applyFill="1" applyBorder="1" applyAlignment="1">
      <alignment horizontal="center"/>
    </xf>
    <xf numFmtId="0" fontId="4" fillId="35" borderId="12" xfId="0" applyFont="1" applyFill="1" applyBorder="1" applyAlignment="1">
      <alignment horizontal="center"/>
    </xf>
    <xf numFmtId="0" fontId="0" fillId="0" borderId="12" xfId="0" applyBorder="1" applyAlignment="1">
      <alignment/>
    </xf>
    <xf numFmtId="0" fontId="0" fillId="0" borderId="12" xfId="0" applyBorder="1" applyAlignment="1" applyProtection="1">
      <alignment/>
      <protection locked="0"/>
    </xf>
    <xf numFmtId="0" fontId="0" fillId="0" borderId="14" xfId="0" applyFill="1" applyBorder="1" applyAlignment="1" applyProtection="1">
      <alignment/>
      <protection locked="0"/>
    </xf>
    <xf numFmtId="0" fontId="6" fillId="0" borderId="14" xfId="0" applyFont="1" applyFill="1" applyBorder="1" applyAlignment="1" applyProtection="1">
      <alignment/>
      <protection locked="0"/>
    </xf>
    <xf numFmtId="0" fontId="6" fillId="0" borderId="15" xfId="0" applyFont="1" applyFill="1" applyBorder="1" applyAlignment="1" applyProtection="1">
      <alignment/>
      <protection locked="0"/>
    </xf>
    <xf numFmtId="0" fontId="0" fillId="33" borderId="14" xfId="0" applyFill="1" applyBorder="1" applyAlignment="1">
      <alignment/>
    </xf>
    <xf numFmtId="174" fontId="0" fillId="33" borderId="14" xfId="49" applyNumberFormat="1" applyFont="1" applyFill="1" applyBorder="1" applyAlignment="1">
      <alignment/>
    </xf>
    <xf numFmtId="181" fontId="0" fillId="33" borderId="14" xfId="52" applyNumberFormat="1" applyFont="1" applyFill="1" applyBorder="1" applyAlignment="1">
      <alignment/>
    </xf>
    <xf numFmtId="180" fontId="0" fillId="33" borderId="14" xfId="52" applyNumberFormat="1" applyFont="1" applyFill="1" applyBorder="1" applyAlignment="1">
      <alignment/>
    </xf>
    <xf numFmtId="187" fontId="0" fillId="33" borderId="14" xfId="52" applyNumberFormat="1" applyFont="1" applyFill="1" applyBorder="1" applyAlignment="1">
      <alignment/>
    </xf>
    <xf numFmtId="185" fontId="0" fillId="33" borderId="14" xfId="52" applyNumberFormat="1" applyFont="1" applyFill="1" applyBorder="1" applyAlignment="1">
      <alignment/>
    </xf>
    <xf numFmtId="185" fontId="3" fillId="33" borderId="14" xfId="52" applyNumberFormat="1" applyFont="1" applyFill="1" applyBorder="1" applyAlignment="1">
      <alignment horizontal="center"/>
    </xf>
    <xf numFmtId="0" fontId="4" fillId="35" borderId="14" xfId="0" applyFont="1" applyFill="1" applyBorder="1" applyAlignment="1">
      <alignment horizontal="center"/>
    </xf>
    <xf numFmtId="0" fontId="0" fillId="0" borderId="14" xfId="0" applyBorder="1" applyAlignment="1">
      <alignment/>
    </xf>
    <xf numFmtId="0" fontId="0" fillId="0" borderId="14" xfId="0" applyBorder="1" applyAlignment="1" applyProtection="1">
      <alignment/>
      <protection locked="0"/>
    </xf>
    <xf numFmtId="171" fontId="0" fillId="0" borderId="12" xfId="52" applyFont="1" applyBorder="1" applyAlignment="1">
      <alignment/>
    </xf>
    <xf numFmtId="179" fontId="0" fillId="0" borderId="12" xfId="52" applyNumberFormat="1" applyFont="1" applyBorder="1" applyAlignment="1">
      <alignment/>
    </xf>
    <xf numFmtId="0" fontId="3" fillId="0" borderId="12" xfId="0" applyFont="1" applyBorder="1" applyAlignment="1">
      <alignment horizontal="center"/>
    </xf>
    <xf numFmtId="0" fontId="0" fillId="0" borderId="13" xfId="0" applyBorder="1" applyAlignment="1">
      <alignment/>
    </xf>
    <xf numFmtId="0" fontId="0" fillId="0" borderId="11" xfId="0" applyBorder="1" applyAlignment="1">
      <alignment/>
    </xf>
    <xf numFmtId="0" fontId="6" fillId="0" borderId="16" xfId="0" applyFont="1" applyFill="1" applyBorder="1" applyAlignment="1" applyProtection="1">
      <alignment/>
      <protection locked="0"/>
    </xf>
    <xf numFmtId="0" fontId="6" fillId="0" borderId="17" xfId="0" applyFont="1" applyFill="1" applyBorder="1" applyAlignment="1" applyProtection="1">
      <alignment/>
      <protection locked="0"/>
    </xf>
    <xf numFmtId="0" fontId="6" fillId="0" borderId="18" xfId="0" applyFont="1" applyFill="1" applyBorder="1" applyAlignment="1" applyProtection="1">
      <alignment/>
      <protection locked="0"/>
    </xf>
    <xf numFmtId="0" fontId="0" fillId="0" borderId="18" xfId="0" applyBorder="1" applyAlignment="1">
      <alignment/>
    </xf>
    <xf numFmtId="0" fontId="0" fillId="0" borderId="16" xfId="0" applyBorder="1" applyAlignment="1">
      <alignment/>
    </xf>
    <xf numFmtId="0" fontId="9" fillId="34" borderId="19" xfId="43" applyFont="1" applyFill="1" applyBorder="1" applyAlignment="1">
      <alignment horizontal="center" vertical="center" wrapText="1"/>
      <protection/>
    </xf>
    <xf numFmtId="0" fontId="6" fillId="0" borderId="10" xfId="0" applyFont="1" applyBorder="1" applyAlignment="1">
      <alignment vertical="center" wrapText="1"/>
    </xf>
    <xf numFmtId="187" fontId="0" fillId="0" borderId="10" xfId="0" applyNumberFormat="1" applyBorder="1" applyAlignment="1">
      <alignment/>
    </xf>
    <xf numFmtId="171" fontId="0" fillId="0" borderId="10" xfId="0" applyNumberFormat="1" applyBorder="1" applyAlignment="1">
      <alignment/>
    </xf>
    <xf numFmtId="179" fontId="0" fillId="33" borderId="10" xfId="52" applyNumberFormat="1" applyFont="1" applyFill="1" applyBorder="1" applyAlignment="1">
      <alignment/>
    </xf>
    <xf numFmtId="184" fontId="0" fillId="33" borderId="10" xfId="52" applyNumberFormat="1" applyFont="1" applyFill="1" applyBorder="1" applyAlignment="1">
      <alignment/>
    </xf>
    <xf numFmtId="0" fontId="2" fillId="36" borderId="10" xfId="43" applyFont="1" applyFill="1" applyBorder="1" applyAlignment="1" applyProtection="1">
      <alignment wrapText="1"/>
      <protection/>
    </xf>
    <xf numFmtId="0" fontId="9" fillId="36" borderId="10" xfId="43" applyFont="1" applyFill="1" applyBorder="1" applyAlignment="1" applyProtection="1">
      <alignment horizontal="left" wrapText="1"/>
      <protection/>
    </xf>
    <xf numFmtId="0" fontId="2" fillId="36" borderId="10" xfId="43" applyFont="1" applyFill="1" applyBorder="1" applyAlignment="1" applyProtection="1">
      <alignment horizontal="right" wrapText="1"/>
      <protection/>
    </xf>
    <xf numFmtId="2" fontId="2" fillId="36" borderId="10" xfId="43" applyNumberFormat="1" applyFont="1" applyFill="1" applyBorder="1" applyAlignment="1" applyProtection="1">
      <alignment horizontal="right" wrapText="1"/>
      <protection/>
    </xf>
    <xf numFmtId="182" fontId="2" fillId="36" borderId="10" xfId="43" applyNumberFormat="1" applyFont="1" applyFill="1" applyBorder="1" applyAlignment="1" applyProtection="1">
      <alignment horizontal="right" wrapText="1"/>
      <protection/>
    </xf>
    <xf numFmtId="183" fontId="2" fillId="36" borderId="10" xfId="43" applyNumberFormat="1" applyFont="1" applyFill="1" applyBorder="1" applyAlignment="1" applyProtection="1">
      <alignment horizontal="right" wrapText="1"/>
      <protection/>
    </xf>
    <xf numFmtId="49" fontId="2" fillId="36" borderId="10" xfId="43" applyNumberFormat="1" applyFont="1" applyFill="1" applyBorder="1" applyAlignment="1" applyProtection="1">
      <alignment horizontal="left" wrapText="1"/>
      <protection/>
    </xf>
    <xf numFmtId="0" fontId="2" fillId="36" borderId="14" xfId="43" applyFont="1" applyFill="1" applyBorder="1" applyAlignment="1" applyProtection="1">
      <alignment wrapText="1"/>
      <protection/>
    </xf>
    <xf numFmtId="0" fontId="9" fillId="36" borderId="14" xfId="43" applyFont="1" applyFill="1" applyBorder="1" applyAlignment="1" applyProtection="1">
      <alignment horizontal="left" wrapText="1"/>
      <protection/>
    </xf>
    <xf numFmtId="0" fontId="2" fillId="37" borderId="14" xfId="43" applyFont="1" applyFill="1" applyBorder="1" applyAlignment="1" applyProtection="1">
      <alignment horizontal="right" wrapText="1"/>
      <protection/>
    </xf>
    <xf numFmtId="0" fontId="2" fillId="36" borderId="12" xfId="43" applyFont="1" applyFill="1" applyBorder="1" applyAlignment="1" applyProtection="1">
      <alignment wrapText="1"/>
      <protection/>
    </xf>
    <xf numFmtId="0" fontId="9" fillId="36" borderId="12" xfId="43" applyFont="1" applyFill="1" applyBorder="1" applyAlignment="1" applyProtection="1">
      <alignment horizontal="left" wrapText="1"/>
      <protection/>
    </xf>
    <xf numFmtId="0" fontId="2" fillId="37" borderId="12" xfId="43" applyFont="1" applyFill="1" applyBorder="1" applyAlignment="1" applyProtection="1">
      <alignment horizontal="right" wrapText="1"/>
      <protection/>
    </xf>
    <xf numFmtId="0" fontId="2" fillId="37" borderId="10" xfId="43" applyFont="1" applyFill="1" applyBorder="1" applyAlignment="1" applyProtection="1">
      <alignment horizontal="right" wrapText="1"/>
      <protection/>
    </xf>
    <xf numFmtId="0" fontId="2" fillId="36" borderId="14" xfId="43" applyFont="1" applyFill="1" applyBorder="1" applyAlignment="1" applyProtection="1">
      <alignment/>
      <protection/>
    </xf>
    <xf numFmtId="181" fontId="2" fillId="37" borderId="10" xfId="43" applyNumberFormat="1" applyFont="1" applyFill="1" applyBorder="1" applyAlignment="1" applyProtection="1">
      <alignment horizontal="right" wrapText="1"/>
      <protection/>
    </xf>
    <xf numFmtId="181" fontId="0" fillId="33" borderId="10" xfId="0" applyNumberFormat="1" applyFill="1" applyBorder="1" applyAlignment="1">
      <alignment/>
    </xf>
    <xf numFmtId="0" fontId="0" fillId="38" borderId="0" xfId="0" applyFont="1" applyFill="1" applyAlignment="1">
      <alignment/>
    </xf>
    <xf numFmtId="0" fontId="0" fillId="38" borderId="0" xfId="0" applyFill="1" applyAlignment="1">
      <alignment/>
    </xf>
    <xf numFmtId="0" fontId="0" fillId="0" borderId="10" xfId="0" applyBorder="1" applyAlignment="1">
      <alignment horizontal="center" wrapText="1"/>
    </xf>
    <xf numFmtId="0" fontId="0" fillId="33" borderId="10" xfId="0" applyFont="1" applyFill="1" applyBorder="1" applyAlignment="1" applyProtection="1">
      <alignment/>
      <protection/>
    </xf>
    <xf numFmtId="2" fontId="0" fillId="33" borderId="10" xfId="0" applyNumberFormat="1" applyFont="1" applyFill="1" applyBorder="1" applyAlignment="1" applyProtection="1">
      <alignment/>
      <protection/>
    </xf>
    <xf numFmtId="0" fontId="0" fillId="34" borderId="10" xfId="0" applyFont="1" applyFill="1" applyBorder="1" applyAlignment="1" applyProtection="1">
      <alignment/>
      <protection/>
    </xf>
    <xf numFmtId="0" fontId="0" fillId="34" borderId="14" xfId="0" applyFont="1" applyFill="1" applyBorder="1" applyAlignment="1" applyProtection="1">
      <alignment/>
      <protection/>
    </xf>
    <xf numFmtId="0" fontId="0" fillId="34" borderId="12" xfId="0" applyFont="1" applyFill="1" applyBorder="1" applyAlignment="1" applyProtection="1">
      <alignment/>
      <protection/>
    </xf>
    <xf numFmtId="0" fontId="6" fillId="34" borderId="10" xfId="0" applyFont="1" applyFill="1" applyBorder="1" applyAlignment="1" applyProtection="1">
      <alignment vertical="center" wrapText="1"/>
      <protection/>
    </xf>
    <xf numFmtId="0" fontId="6" fillId="0" borderId="10" xfId="0" applyFont="1" applyBorder="1" applyAlignment="1" applyProtection="1">
      <alignment vertical="center" wrapText="1"/>
      <protection/>
    </xf>
    <xf numFmtId="0" fontId="0" fillId="34" borderId="10" xfId="0" applyFill="1" applyBorder="1" applyAlignment="1" applyProtection="1">
      <alignment vertical="center" wrapText="1"/>
      <protection/>
    </xf>
    <xf numFmtId="0" fontId="0" fillId="0" borderId="10" xfId="0" applyBorder="1" applyAlignment="1" applyProtection="1">
      <alignment vertical="center" wrapText="1"/>
      <protection/>
    </xf>
    <xf numFmtId="0" fontId="0" fillId="33" borderId="10" xfId="0" applyFill="1" applyBorder="1" applyAlignment="1" applyProtection="1">
      <alignment/>
      <protection/>
    </xf>
    <xf numFmtId="0" fontId="0" fillId="0" borderId="10" xfId="0" applyBorder="1" applyAlignment="1" applyProtection="1">
      <alignment/>
      <protection/>
    </xf>
    <xf numFmtId="0" fontId="0" fillId="33" borderId="14" xfId="0" applyFill="1" applyBorder="1" applyAlignment="1" applyProtection="1">
      <alignment/>
      <protection/>
    </xf>
    <xf numFmtId="0" fontId="0" fillId="0" borderId="14" xfId="0" applyBorder="1" applyAlignment="1" applyProtection="1">
      <alignment/>
      <protection/>
    </xf>
    <xf numFmtId="0" fontId="0" fillId="0" borderId="14" xfId="0" applyBorder="1" applyAlignment="1" applyProtection="1">
      <alignment vertical="center" wrapText="1"/>
      <protection/>
    </xf>
    <xf numFmtId="0" fontId="0" fillId="33" borderId="12" xfId="0" applyFill="1" applyBorder="1" applyAlignment="1" applyProtection="1">
      <alignment/>
      <protection/>
    </xf>
    <xf numFmtId="0" fontId="0" fillId="0" borderId="12" xfId="0" applyBorder="1" applyAlignment="1" applyProtection="1">
      <alignment/>
      <protection/>
    </xf>
    <xf numFmtId="0" fontId="0" fillId="0" borderId="12" xfId="0" applyBorder="1" applyAlignment="1" applyProtection="1">
      <alignment vertical="center" wrapText="1"/>
      <protection/>
    </xf>
    <xf numFmtId="181" fontId="2" fillId="36" borderId="10" xfId="43" applyNumberFormat="1" applyFont="1" applyFill="1" applyBorder="1" applyAlignment="1" applyProtection="1">
      <alignment horizontal="right" wrapText="1"/>
      <protection/>
    </xf>
    <xf numFmtId="14" fontId="8" fillId="34" borderId="12" xfId="43" applyNumberFormat="1" applyFont="1" applyFill="1" applyBorder="1" applyAlignment="1">
      <alignment horizontal="center" vertical="center" wrapText="1"/>
      <protection/>
    </xf>
    <xf numFmtId="0" fontId="2" fillId="36" borderId="19" xfId="43" applyFont="1" applyFill="1" applyBorder="1" applyAlignment="1" applyProtection="1">
      <alignment/>
      <protection/>
    </xf>
    <xf numFmtId="0" fontId="9" fillId="36" borderId="19" xfId="43" applyFont="1" applyFill="1" applyBorder="1" applyAlignment="1" applyProtection="1">
      <alignment horizontal="left" wrapText="1"/>
      <protection/>
    </xf>
    <xf numFmtId="0" fontId="2" fillId="37" borderId="19" xfId="43" applyFont="1" applyFill="1" applyBorder="1" applyAlignment="1" applyProtection="1">
      <alignment horizontal="right" wrapText="1"/>
      <protection/>
    </xf>
    <xf numFmtId="0" fontId="0" fillId="34" borderId="19" xfId="0" applyFont="1" applyFill="1" applyBorder="1" applyAlignment="1" applyProtection="1">
      <alignment/>
      <protection/>
    </xf>
    <xf numFmtId="0" fontId="0" fillId="0" borderId="19" xfId="0" applyFill="1" applyBorder="1" applyAlignment="1" applyProtection="1">
      <alignment/>
      <protection locked="0"/>
    </xf>
    <xf numFmtId="0" fontId="6" fillId="0" borderId="19" xfId="0" applyFont="1" applyFill="1" applyBorder="1" applyAlignment="1" applyProtection="1">
      <alignment/>
      <protection locked="0"/>
    </xf>
    <xf numFmtId="0" fontId="6" fillId="0" borderId="20" xfId="0" applyFont="1" applyFill="1" applyBorder="1" applyAlignment="1" applyProtection="1">
      <alignment/>
      <protection locked="0"/>
    </xf>
    <xf numFmtId="0" fontId="6" fillId="0" borderId="21" xfId="0" applyFont="1" applyFill="1" applyBorder="1" applyAlignment="1" applyProtection="1">
      <alignment/>
      <protection locked="0"/>
    </xf>
    <xf numFmtId="0" fontId="0" fillId="33" borderId="19" xfId="0" applyFill="1" applyBorder="1" applyAlignment="1">
      <alignment/>
    </xf>
    <xf numFmtId="174" fontId="0" fillId="33" borderId="19" xfId="49" applyNumberFormat="1" applyFont="1" applyFill="1" applyBorder="1" applyAlignment="1">
      <alignment/>
    </xf>
    <xf numFmtId="181" fontId="0" fillId="33" borderId="19" xfId="52" applyNumberFormat="1" applyFont="1" applyFill="1" applyBorder="1" applyAlignment="1">
      <alignment/>
    </xf>
    <xf numFmtId="180" fontId="0" fillId="33" borderId="19" xfId="52" applyNumberFormat="1" applyFont="1" applyFill="1" applyBorder="1" applyAlignment="1">
      <alignment/>
    </xf>
    <xf numFmtId="187" fontId="0" fillId="33" borderId="19" xfId="52" applyNumberFormat="1" applyFont="1" applyFill="1" applyBorder="1" applyAlignment="1">
      <alignment/>
    </xf>
    <xf numFmtId="185" fontId="0" fillId="33" borderId="19" xfId="52" applyNumberFormat="1" applyFont="1" applyFill="1" applyBorder="1" applyAlignment="1">
      <alignment/>
    </xf>
    <xf numFmtId="185" fontId="3" fillId="33" borderId="19" xfId="52" applyNumberFormat="1" applyFont="1" applyFill="1" applyBorder="1" applyAlignment="1">
      <alignment horizontal="center"/>
    </xf>
    <xf numFmtId="0" fontId="4" fillId="35" borderId="19" xfId="0" applyFont="1" applyFill="1" applyBorder="1" applyAlignment="1">
      <alignment horizontal="center"/>
    </xf>
    <xf numFmtId="0" fontId="0" fillId="0" borderId="19" xfId="0" applyBorder="1" applyAlignment="1">
      <alignment/>
    </xf>
    <xf numFmtId="0" fontId="0" fillId="0" borderId="19" xfId="0" applyBorder="1" applyAlignment="1" applyProtection="1">
      <alignment/>
      <protection locked="0"/>
    </xf>
    <xf numFmtId="0" fontId="0" fillId="33" borderId="19" xfId="0" applyFill="1" applyBorder="1" applyAlignment="1" applyProtection="1">
      <alignment/>
      <protection/>
    </xf>
    <xf numFmtId="0" fontId="0" fillId="0" borderId="19" xfId="0" applyBorder="1" applyAlignment="1" applyProtection="1">
      <alignment/>
      <protection/>
    </xf>
    <xf numFmtId="0" fontId="0" fillId="0" borderId="19" xfId="0" applyBorder="1" applyAlignment="1" applyProtection="1">
      <alignment vertical="center" wrapText="1"/>
      <protection/>
    </xf>
    <xf numFmtId="171" fontId="0" fillId="0" borderId="19" xfId="0" applyNumberFormat="1" applyBorder="1" applyAlignment="1">
      <alignment/>
    </xf>
    <xf numFmtId="187" fontId="0" fillId="0" borderId="19" xfId="0" applyNumberFormat="1" applyBorder="1" applyAlignment="1">
      <alignment/>
    </xf>
    <xf numFmtId="171" fontId="0" fillId="0" borderId="14" xfId="0" applyNumberFormat="1" applyBorder="1" applyAlignment="1">
      <alignment/>
    </xf>
    <xf numFmtId="187" fontId="0" fillId="0" borderId="14" xfId="0" applyNumberFormat="1" applyBorder="1" applyAlignment="1">
      <alignment/>
    </xf>
    <xf numFmtId="2" fontId="2" fillId="37" borderId="14" xfId="43" applyNumberFormat="1" applyFont="1" applyFill="1" applyBorder="1" applyAlignment="1" applyProtection="1">
      <alignment horizontal="right" wrapText="1"/>
      <protection/>
    </xf>
    <xf numFmtId="2" fontId="0" fillId="34" borderId="14" xfId="0" applyNumberFormat="1" applyFont="1" applyFill="1" applyBorder="1" applyAlignment="1" applyProtection="1">
      <alignment/>
      <protection/>
    </xf>
    <xf numFmtId="10" fontId="0" fillId="0" borderId="10" xfId="0" applyNumberFormat="1" applyBorder="1" applyAlignment="1">
      <alignment/>
    </xf>
    <xf numFmtId="174" fontId="0" fillId="0" borderId="10" xfId="49" applyNumberFormat="1" applyFont="1" applyBorder="1" applyAlignment="1">
      <alignment/>
    </xf>
    <xf numFmtId="0" fontId="0" fillId="0" borderId="10" xfId="0" applyFont="1" applyBorder="1" applyAlignment="1">
      <alignment/>
    </xf>
    <xf numFmtId="178" fontId="0" fillId="39" borderId="10" xfId="43" applyNumberFormat="1" applyFont="1" applyFill="1" applyBorder="1" applyAlignment="1" applyProtection="1">
      <alignment horizontal="right" wrapText="1"/>
      <protection locked="0"/>
    </xf>
    <xf numFmtId="178" fontId="0" fillId="39" borderId="14" xfId="43" applyNumberFormat="1" applyFont="1" applyFill="1" applyBorder="1" applyAlignment="1" applyProtection="1">
      <alignment horizontal="right" wrapText="1"/>
      <protection locked="0"/>
    </xf>
    <xf numFmtId="178" fontId="0" fillId="39" borderId="12" xfId="43" applyNumberFormat="1" applyFont="1" applyFill="1" applyBorder="1" applyAlignment="1" applyProtection="1">
      <alignment horizontal="right" wrapText="1"/>
      <protection locked="0"/>
    </xf>
    <xf numFmtId="178" fontId="0" fillId="39" borderId="19" xfId="43" applyNumberFormat="1" applyFont="1" applyFill="1" applyBorder="1" applyAlignment="1" applyProtection="1">
      <alignment horizontal="right" wrapText="1"/>
      <protection locked="0"/>
    </xf>
    <xf numFmtId="0" fontId="6" fillId="34" borderId="19" xfId="0" applyFont="1" applyFill="1" applyBorder="1" applyAlignment="1">
      <alignment horizontal="center" vertical="center" wrapText="1"/>
    </xf>
    <xf numFmtId="0" fontId="0" fillId="0" borderId="12" xfId="0" applyBorder="1" applyAlignment="1">
      <alignment horizontal="center" vertical="center" wrapText="1"/>
    </xf>
    <xf numFmtId="0" fontId="6" fillId="34" borderId="12" xfId="0" applyFont="1" applyFill="1" applyBorder="1" applyAlignment="1">
      <alignment horizontal="center" vertical="center" wrapText="1"/>
    </xf>
    <xf numFmtId="0" fontId="3" fillId="34" borderId="22" xfId="0" applyFont="1" applyFill="1" applyBorder="1" applyAlignment="1">
      <alignment horizontal="center" wrapText="1"/>
    </xf>
    <xf numFmtId="0" fontId="3" fillId="34" borderId="23" xfId="0" applyFont="1" applyFill="1" applyBorder="1" applyAlignment="1">
      <alignment horizontal="center" wrapText="1"/>
    </xf>
    <xf numFmtId="0" fontId="3" fillId="34" borderId="11" xfId="0" applyFont="1" applyFill="1" applyBorder="1" applyAlignment="1">
      <alignment horizontal="center" wrapText="1"/>
    </xf>
    <xf numFmtId="0" fontId="11" fillId="34" borderId="19" xfId="43" applyFont="1" applyFill="1" applyBorder="1" applyAlignment="1">
      <alignment horizontal="left" vertical="center" wrapText="1"/>
      <protection/>
    </xf>
    <xf numFmtId="0" fontId="11" fillId="34" borderId="12" xfId="43" applyFont="1" applyFill="1" applyBorder="1" applyAlignment="1">
      <alignment horizontal="left" vertical="center" wrapText="1"/>
      <protection/>
    </xf>
    <xf numFmtId="0" fontId="9" fillId="34" borderId="19" xfId="43" applyFont="1" applyFill="1" applyBorder="1" applyAlignment="1">
      <alignment horizontal="left" vertical="center" wrapText="1"/>
      <protection/>
    </xf>
    <xf numFmtId="0" fontId="9" fillId="34" borderId="12" xfId="43" applyFont="1" applyFill="1" applyBorder="1" applyAlignment="1">
      <alignment horizontal="left" vertical="center" wrapText="1"/>
      <protection/>
    </xf>
    <xf numFmtId="171" fontId="6" fillId="34" borderId="19" xfId="52" applyFont="1" applyFill="1" applyBorder="1" applyAlignment="1">
      <alignment horizontal="center" vertical="center" wrapText="1"/>
    </xf>
    <xf numFmtId="171" fontId="6" fillId="34" borderId="12" xfId="52" applyFont="1" applyFill="1" applyBorder="1" applyAlignment="1">
      <alignment horizontal="center" vertical="center" wrapText="1"/>
    </xf>
    <xf numFmtId="179" fontId="6" fillId="34" borderId="19" xfId="52" applyNumberFormat="1" applyFont="1" applyFill="1" applyBorder="1" applyAlignment="1">
      <alignment horizontal="center" vertical="center" wrapText="1"/>
    </xf>
    <xf numFmtId="179" fontId="6" fillId="34" borderId="12" xfId="52" applyNumberFormat="1" applyFont="1" applyFill="1" applyBorder="1" applyAlignment="1">
      <alignment horizontal="center" vertical="center" wrapText="1"/>
    </xf>
    <xf numFmtId="0" fontId="10" fillId="34" borderId="19"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9" fillId="34" borderId="19" xfId="43" applyFont="1" applyFill="1" applyBorder="1" applyAlignment="1">
      <alignment horizontal="center" vertical="center" wrapText="1"/>
      <protection/>
    </xf>
    <xf numFmtId="0" fontId="9" fillId="34" borderId="12" xfId="43" applyFont="1" applyFill="1" applyBorder="1" applyAlignment="1">
      <alignment horizontal="center" vertical="center" wrapText="1"/>
      <protection/>
    </xf>
    <xf numFmtId="0" fontId="3" fillId="34" borderId="24" xfId="0" applyFont="1" applyFill="1" applyBorder="1" applyAlignment="1">
      <alignment horizontal="center" wrapText="1"/>
    </xf>
    <xf numFmtId="0" fontId="6" fillId="34" borderId="20"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7" fillId="34" borderId="24" xfId="0" applyFont="1" applyFill="1" applyBorder="1" applyAlignment="1">
      <alignment horizontal="left" vertical="center" wrapText="1"/>
    </xf>
    <xf numFmtId="0" fontId="7" fillId="34" borderId="23" xfId="0" applyFont="1" applyFill="1" applyBorder="1" applyAlignment="1">
      <alignment horizontal="left" vertical="center" wrapText="1"/>
    </xf>
    <xf numFmtId="0" fontId="7" fillId="34" borderId="11" xfId="0" applyFont="1" applyFill="1" applyBorder="1" applyAlignment="1">
      <alignment horizontal="left" vertical="center" wrapText="1"/>
    </xf>
    <xf numFmtId="0" fontId="79" fillId="34" borderId="24" xfId="38" applyFont="1" applyFill="1" applyBorder="1" applyAlignment="1" applyProtection="1">
      <alignment horizontal="left" vertical="center" wrapText="1"/>
      <protection/>
    </xf>
    <xf numFmtId="0" fontId="79" fillId="34" borderId="23" xfId="38" applyFont="1" applyFill="1" applyBorder="1" applyAlignment="1" applyProtection="1">
      <alignment horizontal="left" vertical="center" wrapText="1"/>
      <protection/>
    </xf>
    <xf numFmtId="0" fontId="79" fillId="34" borderId="25" xfId="38" applyFont="1" applyFill="1" applyBorder="1" applyAlignment="1" applyProtection="1">
      <alignment horizontal="left" vertical="center" wrapText="1"/>
      <protection/>
    </xf>
  </cellXfs>
  <cellStyles count="50">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Kontrollcelle" xfId="41"/>
    <cellStyle name="Merknad" xfId="42"/>
    <cellStyle name="Normal_Ark1" xfId="43"/>
    <cellStyle name="Nøytral" xfId="44"/>
    <cellStyle name="Overskrift 1" xfId="45"/>
    <cellStyle name="Overskrift 2" xfId="46"/>
    <cellStyle name="Overskrift 3" xfId="47"/>
    <cellStyle name="Overskrift 4" xfId="48"/>
    <cellStyle name="Percent" xfId="49"/>
    <cellStyle name="Tittel" xfId="50"/>
    <cellStyle name="Totalt" xfId="51"/>
    <cellStyle name="Comma"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Deviation of corrected and non-corrected X from X target relative to bias goal (+- 1)</a:t>
            </a:r>
          </a:p>
        </c:rich>
      </c:tx>
      <c:layout>
        <c:manualLayout>
          <c:xMode val="factor"/>
          <c:yMode val="factor"/>
          <c:x val="0.002"/>
          <c:y val="0"/>
        </c:manualLayout>
      </c:layout>
      <c:spPr>
        <a:noFill/>
        <a:ln>
          <a:noFill/>
        </a:ln>
      </c:spPr>
    </c:title>
    <c:plotArea>
      <c:layout>
        <c:manualLayout>
          <c:xMode val="edge"/>
          <c:yMode val="edge"/>
          <c:x val="0.0105"/>
          <c:y val="0.088"/>
          <c:w val="0.9895"/>
          <c:h val="0.87675"/>
        </c:manualLayout>
      </c:layout>
      <c:barChart>
        <c:barDir val="col"/>
        <c:grouping val="clustered"/>
        <c:varyColors val="0"/>
        <c:ser>
          <c:idx val="0"/>
          <c:order val="0"/>
          <c:tx>
            <c:strRef>
              <c:f>Spreadsheet!$AD$2</c:f>
              <c:strCache>
                <c:ptCount val="1"/>
                <c:pt idx="0">
                  <c:v>bX/Goal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Spreadsheet!$A$4:$A$28</c:f>
              <c:strCache>
                <c:ptCount val="25"/>
                <c:pt idx="0">
                  <c:v>Sodium</c:v>
                </c:pt>
                <c:pt idx="1">
                  <c:v>Potassium</c:v>
                </c:pt>
                <c:pt idx="2">
                  <c:v>Creatininium</c:v>
                </c:pt>
                <c:pt idx="3">
                  <c:v>Carbamide (urea)</c:v>
                </c:pt>
                <c:pt idx="4">
                  <c:v>Protein</c:v>
                </c:pt>
                <c:pt idx="5">
                  <c:v>Albumin</c:v>
                </c:pt>
                <c:pt idx="6">
                  <c:v>Glucose</c:v>
                </c:pt>
                <c:pt idx="7">
                  <c:v>Calcium</c:v>
                </c:pt>
                <c:pt idx="8">
                  <c:v>Magnesium</c:v>
                </c:pt>
                <c:pt idx="9">
                  <c:v>Phosphate</c:v>
                </c:pt>
                <c:pt idx="10">
                  <c:v>Urate (uric acid)</c:v>
                </c:pt>
                <c:pt idx="11">
                  <c:v>Cholesterol</c:v>
                </c:pt>
                <c:pt idx="12">
                  <c:v>Triglyceride</c:v>
                </c:pt>
                <c:pt idx="13">
                  <c:v>Bilirubin</c:v>
                </c:pt>
                <c:pt idx="14">
                  <c:v>Iron</c:v>
                </c:pt>
                <c:pt idx="15">
                  <c:v>TIBC</c:v>
                </c:pt>
                <c:pt idx="16">
                  <c:v>HDL-cholesterol</c:v>
                </c:pt>
                <c:pt idx="17">
                  <c:v>ALP</c:v>
                </c:pt>
                <c:pt idx="18">
                  <c:v>Amylase</c:v>
                </c:pt>
                <c:pt idx="19">
                  <c:v>AST</c:v>
                </c:pt>
                <c:pt idx="20">
                  <c:v>ALT</c:v>
                </c:pt>
                <c:pt idx="21">
                  <c:v>CK</c:v>
                </c:pt>
                <c:pt idx="22">
                  <c:v>Gamma GT</c:v>
                </c:pt>
                <c:pt idx="23">
                  <c:v>LD</c:v>
                </c:pt>
                <c:pt idx="24">
                  <c:v>Pancreatic amylase</c:v>
                </c:pt>
              </c:strCache>
            </c:strRef>
          </c:cat>
          <c:val>
            <c:numRef>
              <c:f>Spreadsheet!$AD$4:$AD$28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Spreadsheet!$AG$2</c:f>
              <c:strCache>
                <c:ptCount val="1"/>
                <c:pt idx="0">
                  <c:v>bXc /Goal</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Spreadsheet!$A$4:$A$28</c:f>
              <c:strCache>
                <c:ptCount val="25"/>
                <c:pt idx="0">
                  <c:v>Sodium</c:v>
                </c:pt>
                <c:pt idx="1">
                  <c:v>Potassium</c:v>
                </c:pt>
                <c:pt idx="2">
                  <c:v>Creatininium</c:v>
                </c:pt>
                <c:pt idx="3">
                  <c:v>Carbamide (urea)</c:v>
                </c:pt>
                <c:pt idx="4">
                  <c:v>Protein</c:v>
                </c:pt>
                <c:pt idx="5">
                  <c:v>Albumin</c:v>
                </c:pt>
                <c:pt idx="6">
                  <c:v>Glucose</c:v>
                </c:pt>
                <c:pt idx="7">
                  <c:v>Calcium</c:v>
                </c:pt>
                <c:pt idx="8">
                  <c:v>Magnesium</c:v>
                </c:pt>
                <c:pt idx="9">
                  <c:v>Phosphate</c:v>
                </c:pt>
                <c:pt idx="10">
                  <c:v>Urate (uric acid)</c:v>
                </c:pt>
                <c:pt idx="11">
                  <c:v>Cholesterol</c:v>
                </c:pt>
                <c:pt idx="12">
                  <c:v>Triglyceride</c:v>
                </c:pt>
                <c:pt idx="13">
                  <c:v>Bilirubin</c:v>
                </c:pt>
                <c:pt idx="14">
                  <c:v>Iron</c:v>
                </c:pt>
                <c:pt idx="15">
                  <c:v>TIBC</c:v>
                </c:pt>
                <c:pt idx="16">
                  <c:v>HDL-cholesterol</c:v>
                </c:pt>
                <c:pt idx="17">
                  <c:v>ALP</c:v>
                </c:pt>
                <c:pt idx="18">
                  <c:v>Amylase</c:v>
                </c:pt>
                <c:pt idx="19">
                  <c:v>AST</c:v>
                </c:pt>
                <c:pt idx="20">
                  <c:v>ALT</c:v>
                </c:pt>
                <c:pt idx="21">
                  <c:v>CK</c:v>
                </c:pt>
                <c:pt idx="22">
                  <c:v>Gamma GT</c:v>
                </c:pt>
                <c:pt idx="23">
                  <c:v>LD</c:v>
                </c:pt>
                <c:pt idx="24">
                  <c:v>Pancreatic amylase</c:v>
                </c:pt>
              </c:strCache>
            </c:strRef>
          </c:cat>
          <c:val>
            <c:numRef>
              <c:f>Spreadsheet!$AG$4:$AG$28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axId val="10633468"/>
        <c:axId val="28592349"/>
      </c:barChart>
      <c:catAx>
        <c:axId val="10633468"/>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8592349"/>
        <c:crosses val="autoZero"/>
        <c:auto val="1"/>
        <c:lblOffset val="100"/>
        <c:tickLblSkip val="1"/>
        <c:noMultiLvlLbl val="0"/>
      </c:catAx>
      <c:valAx>
        <c:axId val="28592349"/>
        <c:scaling>
          <c:orientation val="minMax"/>
          <c:max val="3"/>
          <c:min val="-3"/>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633468"/>
        <c:crossesAt val="1"/>
        <c:crossBetween val="between"/>
        <c:dispUnits/>
      </c:valAx>
      <c:spPr>
        <a:solidFill>
          <a:srgbClr val="FFFFFF"/>
        </a:solidFill>
        <a:ln w="12700">
          <a:solidFill>
            <a:srgbClr val="808080"/>
          </a:solidFill>
        </a:ln>
      </c:spPr>
    </c:plotArea>
    <c:legend>
      <c:legendPos val="r"/>
      <c:layout>
        <c:manualLayout>
          <c:xMode val="edge"/>
          <c:yMode val="edge"/>
          <c:x val="0.88675"/>
          <c:y val="0"/>
          <c:w val="0.11225"/>
          <c:h val="0.150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Correction factor with 95% confidence interval</a:t>
            </a:r>
          </a:p>
        </c:rich>
      </c:tx>
      <c:layout>
        <c:manualLayout>
          <c:xMode val="factor"/>
          <c:yMode val="factor"/>
          <c:x val="0.001"/>
          <c:y val="-0.0205"/>
        </c:manualLayout>
      </c:layout>
      <c:spPr>
        <a:noFill/>
        <a:ln>
          <a:noFill/>
        </a:ln>
      </c:spPr>
    </c:title>
    <c:plotArea>
      <c:layout>
        <c:manualLayout>
          <c:xMode val="edge"/>
          <c:yMode val="edge"/>
          <c:x val="0"/>
          <c:y val="0.02225"/>
          <c:w val="1"/>
          <c:h val="0.9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Spreadsheet!$A$4:$A$28</c:f>
              <c:strCache>
                <c:ptCount val="25"/>
                <c:pt idx="0">
                  <c:v>Sodium</c:v>
                </c:pt>
                <c:pt idx="1">
                  <c:v>Potassium</c:v>
                </c:pt>
                <c:pt idx="2">
                  <c:v>Creatininium</c:v>
                </c:pt>
                <c:pt idx="3">
                  <c:v>Carbamide (urea)</c:v>
                </c:pt>
                <c:pt idx="4">
                  <c:v>Protein</c:v>
                </c:pt>
                <c:pt idx="5">
                  <c:v>Albumin</c:v>
                </c:pt>
                <c:pt idx="6">
                  <c:v>Glucose</c:v>
                </c:pt>
                <c:pt idx="7">
                  <c:v>Calcium</c:v>
                </c:pt>
                <c:pt idx="8">
                  <c:v>Magnesium</c:v>
                </c:pt>
                <c:pt idx="9">
                  <c:v>Phosphate</c:v>
                </c:pt>
                <c:pt idx="10">
                  <c:v>Urate (uric acid)</c:v>
                </c:pt>
                <c:pt idx="11">
                  <c:v>Cholesterol</c:v>
                </c:pt>
                <c:pt idx="12">
                  <c:v>Triglyceride</c:v>
                </c:pt>
                <c:pt idx="13">
                  <c:v>Bilirubin</c:v>
                </c:pt>
                <c:pt idx="14">
                  <c:v>Iron</c:v>
                </c:pt>
                <c:pt idx="15">
                  <c:v>TIBC</c:v>
                </c:pt>
                <c:pt idx="16">
                  <c:v>HDL-cholesterol</c:v>
                </c:pt>
                <c:pt idx="17">
                  <c:v>ALP</c:v>
                </c:pt>
                <c:pt idx="18">
                  <c:v>Amylase</c:v>
                </c:pt>
                <c:pt idx="19">
                  <c:v>AST</c:v>
                </c:pt>
                <c:pt idx="20">
                  <c:v>ALT</c:v>
                </c:pt>
                <c:pt idx="21">
                  <c:v>CK</c:v>
                </c:pt>
                <c:pt idx="22">
                  <c:v>Gamma GT</c:v>
                </c:pt>
                <c:pt idx="23">
                  <c:v>LD</c:v>
                </c:pt>
                <c:pt idx="24">
                  <c:v>Pancreatic amylase</c:v>
                </c:pt>
              </c:strCache>
            </c:strRef>
          </c:cat>
          <c:val>
            <c:numRef>
              <c:f>Spreadsheet!$AV$4:$AV$28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Spreadsheet!$A$4:$A$28</c:f>
              <c:strCache>
                <c:ptCount val="25"/>
                <c:pt idx="0">
                  <c:v>Sodium</c:v>
                </c:pt>
                <c:pt idx="1">
                  <c:v>Potassium</c:v>
                </c:pt>
                <c:pt idx="2">
                  <c:v>Creatininium</c:v>
                </c:pt>
                <c:pt idx="3">
                  <c:v>Carbamide (urea)</c:v>
                </c:pt>
                <c:pt idx="4">
                  <c:v>Protein</c:v>
                </c:pt>
                <c:pt idx="5">
                  <c:v>Albumin</c:v>
                </c:pt>
                <c:pt idx="6">
                  <c:v>Glucose</c:v>
                </c:pt>
                <c:pt idx="7">
                  <c:v>Calcium</c:v>
                </c:pt>
                <c:pt idx="8">
                  <c:v>Magnesium</c:v>
                </c:pt>
                <c:pt idx="9">
                  <c:v>Phosphate</c:v>
                </c:pt>
                <c:pt idx="10">
                  <c:v>Urate (uric acid)</c:v>
                </c:pt>
                <c:pt idx="11">
                  <c:v>Cholesterol</c:v>
                </c:pt>
                <c:pt idx="12">
                  <c:v>Triglyceride</c:v>
                </c:pt>
                <c:pt idx="13">
                  <c:v>Bilirubin</c:v>
                </c:pt>
                <c:pt idx="14">
                  <c:v>Iron</c:v>
                </c:pt>
                <c:pt idx="15">
                  <c:v>TIBC</c:v>
                </c:pt>
                <c:pt idx="16">
                  <c:v>HDL-cholesterol</c:v>
                </c:pt>
                <c:pt idx="17">
                  <c:v>ALP</c:v>
                </c:pt>
                <c:pt idx="18">
                  <c:v>Amylase</c:v>
                </c:pt>
                <c:pt idx="19">
                  <c:v>AST</c:v>
                </c:pt>
                <c:pt idx="20">
                  <c:v>ALT</c:v>
                </c:pt>
                <c:pt idx="21">
                  <c:v>CK</c:v>
                </c:pt>
                <c:pt idx="22">
                  <c:v>Gamma GT</c:v>
                </c:pt>
                <c:pt idx="23">
                  <c:v>LD</c:v>
                </c:pt>
                <c:pt idx="24">
                  <c:v>Pancreatic amylase</c:v>
                </c:pt>
              </c:strCache>
            </c:strRef>
          </c:cat>
          <c:val>
            <c:numRef>
              <c:f>Spreadsheet!$AW$4:$AW$28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4"/>
            <c:spPr>
              <a:solidFill>
                <a:srgbClr val="FF0000"/>
              </a:solidFill>
              <a:ln>
                <a:solidFill>
                  <a:srgbClr val="FF0000"/>
                </a:solidFill>
              </a:ln>
            </c:spPr>
          </c:marker>
          <c:cat>
            <c:strRef>
              <c:f>Spreadsheet!$A$4:$A$28</c:f>
              <c:strCache>
                <c:ptCount val="25"/>
                <c:pt idx="0">
                  <c:v>Sodium</c:v>
                </c:pt>
                <c:pt idx="1">
                  <c:v>Potassium</c:v>
                </c:pt>
                <c:pt idx="2">
                  <c:v>Creatininium</c:v>
                </c:pt>
                <c:pt idx="3">
                  <c:v>Carbamide (urea)</c:v>
                </c:pt>
                <c:pt idx="4">
                  <c:v>Protein</c:v>
                </c:pt>
                <c:pt idx="5">
                  <c:v>Albumin</c:v>
                </c:pt>
                <c:pt idx="6">
                  <c:v>Glucose</c:v>
                </c:pt>
                <c:pt idx="7">
                  <c:v>Calcium</c:v>
                </c:pt>
                <c:pt idx="8">
                  <c:v>Magnesium</c:v>
                </c:pt>
                <c:pt idx="9">
                  <c:v>Phosphate</c:v>
                </c:pt>
                <c:pt idx="10">
                  <c:v>Urate (uric acid)</c:v>
                </c:pt>
                <c:pt idx="11">
                  <c:v>Cholesterol</c:v>
                </c:pt>
                <c:pt idx="12">
                  <c:v>Triglyceride</c:v>
                </c:pt>
                <c:pt idx="13">
                  <c:v>Bilirubin</c:v>
                </c:pt>
                <c:pt idx="14">
                  <c:v>Iron</c:v>
                </c:pt>
                <c:pt idx="15">
                  <c:v>TIBC</c:v>
                </c:pt>
                <c:pt idx="16">
                  <c:v>HDL-cholesterol</c:v>
                </c:pt>
                <c:pt idx="17">
                  <c:v>ALP</c:v>
                </c:pt>
                <c:pt idx="18">
                  <c:v>Amylase</c:v>
                </c:pt>
                <c:pt idx="19">
                  <c:v>AST</c:v>
                </c:pt>
                <c:pt idx="20">
                  <c:v>ALT</c:v>
                </c:pt>
                <c:pt idx="21">
                  <c:v>CK</c:v>
                </c:pt>
                <c:pt idx="22">
                  <c:v>Gamma GT</c:v>
                </c:pt>
                <c:pt idx="23">
                  <c:v>LD</c:v>
                </c:pt>
                <c:pt idx="24">
                  <c:v>Pancreatic amylase</c:v>
                </c:pt>
              </c:strCache>
            </c:strRef>
          </c:cat>
          <c:val>
            <c:numRef>
              <c:f>Spreadsheet!$AX$4:$AX$28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hiLowLines>
          <c:spPr>
            <a:ln w="12700">
              <a:solidFill>
                <a:srgbClr val="FF0000"/>
              </a:solidFill>
            </a:ln>
          </c:spPr>
        </c:hiLowLines>
        <c:axId val="56004550"/>
        <c:axId val="34278903"/>
      </c:lineChart>
      <c:catAx>
        <c:axId val="56004550"/>
        <c:scaling>
          <c:orientation val="minMax"/>
        </c:scaling>
        <c:axPos val="b"/>
        <c:delete val="0"/>
        <c:numFmt formatCode="General" sourceLinked="1"/>
        <c:majorTickMark val="cross"/>
        <c:minorTickMark val="none"/>
        <c:tickLblPos val="nextTo"/>
        <c:spPr>
          <a:ln w="3175">
            <a:solidFill>
              <a:srgbClr val="000000"/>
            </a:solidFill>
          </a:ln>
        </c:spPr>
        <c:txPr>
          <a:bodyPr vert="horz" rot="-5400000"/>
          <a:lstStyle/>
          <a:p>
            <a:pPr>
              <a:defRPr lang="en-US" cap="none" sz="825" b="0" i="0" u="none" baseline="0">
                <a:solidFill>
                  <a:srgbClr val="000000"/>
                </a:solidFill>
                <a:latin typeface="Arial"/>
                <a:ea typeface="Arial"/>
                <a:cs typeface="Arial"/>
              </a:defRPr>
            </a:pPr>
          </a:p>
        </c:txPr>
        <c:crossAx val="34278903"/>
        <c:crosses val="autoZero"/>
        <c:auto val="1"/>
        <c:lblOffset val="100"/>
        <c:tickLblSkip val="1"/>
        <c:noMultiLvlLbl val="0"/>
      </c:catAx>
      <c:valAx>
        <c:axId val="34278903"/>
        <c:scaling>
          <c:orientation val="minMax"/>
          <c:max val="1.4"/>
          <c:min val="0.6"/>
        </c:scaling>
        <c:axPos val="l"/>
        <c:majorGridlines>
          <c:spPr>
            <a:ln w="3175">
              <a:solidFill>
                <a:srgbClr val="000000"/>
              </a:solidFill>
            </a:ln>
          </c:spPr>
        </c:majorGridlines>
        <c:delete val="0"/>
        <c:numFmt formatCode="_(* #,##0.0_);_(* \(#,##0.0\);_(* &quot;-&quot;?_);_(@_)" sourceLinked="0"/>
        <c:majorTickMark val="cross"/>
        <c:minorTickMark val="none"/>
        <c:tickLblPos val="nextTo"/>
        <c:spPr>
          <a:ln w="3175">
            <a:solidFill>
              <a:srgbClr val="000000"/>
            </a:solidFill>
          </a:ln>
        </c:spPr>
        <c:txPr>
          <a:bodyPr vert="horz" rot="0"/>
          <a:lstStyle/>
          <a:p>
            <a:pPr>
              <a:defRPr lang="en-US" cap="none" sz="1525" b="0" i="0" u="none" baseline="0">
                <a:solidFill>
                  <a:srgbClr val="000000"/>
                </a:solidFill>
                <a:latin typeface="Arial"/>
                <a:ea typeface="Arial"/>
                <a:cs typeface="Arial"/>
              </a:defRPr>
            </a:pPr>
          </a:p>
        </c:txPr>
        <c:crossAx val="56004550"/>
        <c:crossesAt val="1"/>
        <c:crossBetween val="between"/>
        <c:dispUnits/>
        <c:majorUnit val="0.1"/>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104775</xdr:rowOff>
    </xdr:from>
    <xdr:to>
      <xdr:col>12</xdr:col>
      <xdr:colOff>19050</xdr:colOff>
      <xdr:row>39</xdr:row>
      <xdr:rowOff>152400</xdr:rowOff>
    </xdr:to>
    <xdr:graphicFrame>
      <xdr:nvGraphicFramePr>
        <xdr:cNvPr id="1" name="Chart 1"/>
        <xdr:cNvGraphicFramePr/>
      </xdr:nvGraphicFramePr>
      <xdr:xfrm>
        <a:off x="0" y="3343275"/>
        <a:ext cx="9163050" cy="3124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12</xdr:col>
      <xdr:colOff>9525</xdr:colOff>
      <xdr:row>20</xdr:row>
      <xdr:rowOff>104775</xdr:rowOff>
    </xdr:to>
    <xdr:graphicFrame>
      <xdr:nvGraphicFramePr>
        <xdr:cNvPr id="2" name="Chart 2"/>
        <xdr:cNvGraphicFramePr/>
      </xdr:nvGraphicFramePr>
      <xdr:xfrm>
        <a:off x="0" y="0"/>
        <a:ext cx="9153525" cy="33432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542925</xdr:colOff>
      <xdr:row>55</xdr:row>
      <xdr:rowOff>28575</xdr:rowOff>
    </xdr:to>
    <xdr:sp>
      <xdr:nvSpPr>
        <xdr:cNvPr id="1" name="Text Box 1"/>
        <xdr:cNvSpPr txBox="1">
          <a:spLocks noChangeArrowheads="1"/>
        </xdr:cNvSpPr>
      </xdr:nvSpPr>
      <xdr:spPr>
        <a:xfrm>
          <a:off x="0" y="0"/>
          <a:ext cx="8924925" cy="8934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 target values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Most of the target values are assigned as transferred values from reference material IMEP 17-1 in the Nordic Trueness project 2002.  (Ref:  "Certificate of Analysis: NFKK Reference Serum X" on NORIP home site: http://www.furst.no/norip/, and "The Nordic Trueness Project 2002. Report to the participants").  The target values for TIBC (total iron binding capacity), HDL-cholesterol, ALP, ASAT,  LD, amylase og P-amylase are consensus values from routine methods used in NORIP (IFCC compatible methods for the enzymes).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Measurements
</a:t>
          </a:r>
          <a:r>
            <a:rPr lang="en-US" cap="none" sz="1000" b="0" i="0" u="none" baseline="0">
              <a:solidFill>
                <a:srgbClr val="000000"/>
              </a:solidFill>
              <a:latin typeface="Arial"/>
              <a:ea typeface="Arial"/>
              <a:cs typeface="Arial"/>
            </a:rPr>
            <a:t>Prepare NFKK Reference Serum X (later called X) and the method calibrator (if used) strictly as prescribed. Assure that the measurement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quality fulfil the standard laboratory requirements. Measure the two materials every other time in the same run.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Registration of measurement values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shall register values only in the white cells!
</a:t>
          </a:r>
          <a:r>
            <a:rPr lang="en-US" cap="none" sz="1000" b="0" i="0" u="none" baseline="0">
              <a:solidFill>
                <a:srgbClr val="000000"/>
              </a:solidFill>
              <a:latin typeface="Arial"/>
              <a:ea typeface="Arial"/>
              <a:cs typeface="Arial"/>
            </a:rPr>
            <a:t>Register the target values for your method calibrator (C) in column E and standard uncertainty in column F. Register up to 10 measurement values for X (column H to Q) and up to 10 values for the method calibrator (column R to AA). Register number of decimals for measurement values in column AN.
</a:t>
          </a:r>
          <a:r>
            <a:rPr lang="en-US" cap="none" sz="1000" b="0" i="0" u="none" baseline="0">
              <a:solidFill>
                <a:srgbClr val="000000"/>
              </a:solidFill>
              <a:latin typeface="Arial"/>
              <a:ea typeface="Arial"/>
              <a:cs typeface="Arial"/>
            </a:rPr>
            <a:t>If you have not measured the calibrator, the evaluation of bias is based on the deviation for the mean value of X compared to the target value.
</a:t>
          </a:r>
          <a:r>
            <a:rPr lang="en-US" cap="none" sz="1000" b="0" i="0" u="none" baseline="0">
              <a:solidFill>
                <a:srgbClr val="000000"/>
              </a:solidFill>
              <a:latin typeface="Arial"/>
              <a:ea typeface="Arial"/>
              <a:cs typeface="Arial"/>
            </a:rPr>
            <a:t>In the cells (first row) with a little red corner is an explanation for the column - move the mouse arrow over the cell and the explanation will show.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If you use local corrections to your measurement values, you are advised to recalculate the results to original instrument data before entering them into the spreadsheet.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Uncertainty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column AH a factor (slope) is calculated that you would have to use on your routine measurement values to be in best accordance with X. In the next column (AI), "U (Factor), p=0.95" the expanded uncertainty (level of confidence: 0.95) of this factor is calculated. In the next column (AJ), "Sign (p&lt;0.05)", a "!" shows if "Factor" is significantly different from 1;  the column is empty if not significant,  and a "?" shows if it is not possible to calculate uncertainty.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Important deviations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column AK ("NB!") an absolute deviation greater than the bias goal is indicated with "!" if the bias is less than two times the bias goal, and with "!!" if greater.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Conclusion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you to make a conclusion if the deviation is important relative to the stated bias goal based on total biological variation, you have to have </a:t>
          </a:r>
          <a:r>
            <a:rPr lang="en-US" cap="none" sz="1000" b="0" i="0" u="sng" baseline="0">
              <a:solidFill>
                <a:srgbClr val="000000"/>
              </a:solidFill>
              <a:latin typeface="Arial"/>
              <a:ea typeface="Arial"/>
              <a:cs typeface="Arial"/>
            </a:rPr>
            <a:t>"!" or "!!" in both of columns</a:t>
          </a:r>
          <a:r>
            <a:rPr lang="en-US" cap="none" sz="1000" b="0" i="0" u="none" baseline="0">
              <a:solidFill>
                <a:srgbClr val="000000"/>
              </a:solidFill>
              <a:latin typeface="Arial"/>
              <a:ea typeface="Arial"/>
              <a:cs typeface="Arial"/>
            </a:rPr>
            <a:t> "Significant (p&lt;0.05)" and "NB!". The explanation is that you have not detected an important deviation unless it is significant. If you have a "!" or "!!" in the "NB!"-column and not "!" in column "Significant (p&lt;0.05)", then you should add measurements of X and the calibrator to decrease uncertainty. To avoid that such problems occur, it is recommended that you run 10 replicates of calibrator and X alternately in one run.
</a:t>
          </a:r>
          <a:r>
            <a:rPr lang="en-US" cap="none" sz="1000" b="0" i="0" u="none" baseline="0">
              <a:solidFill>
                <a:srgbClr val="000000"/>
              </a:solidFill>
              <a:latin typeface="Arial"/>
              <a:ea typeface="Arial"/>
              <a:cs typeface="Arial"/>
            </a:rPr>
            <a:t>The calculated uncertainties for components with indicative values in the X-certificate are not reliable.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Bias goal: The biological variation is calculated from NORIP reference intervals. Minimum goal is used: 0.375 of total biological variation.
</a:t>
          </a:r>
          <a:r>
            <a:rPr lang="en-US" cap="none" sz="1000" b="1" i="0" u="none" baseline="0">
              <a:solidFill>
                <a:srgbClr val="0000FF"/>
              </a:solidFill>
              <a:latin typeface="Arial"/>
              <a:ea typeface="Arial"/>
              <a:cs typeface="Arial"/>
            </a:rPr>
            <a:t>The companies delivering measurement systems may not want each laboratory to make their own corrections to the original results. This is understandable, also according to the IVD directive this might void the responsibilities of the manufacturers. The best way to attack an unacceptable deviation is:
</a:t>
          </a:r>
          <a:r>
            <a:rPr lang="en-US" cap="none" sz="1000" b="1" i="0" u="none" baseline="0">
              <a:solidFill>
                <a:srgbClr val="0000FF"/>
              </a:solidFill>
              <a:latin typeface="Arial"/>
              <a:ea typeface="Arial"/>
              <a:cs typeface="Arial"/>
            </a:rPr>
            <a:t>1. Be absolutely sure that there are no local explanation for the deviation.
</a:t>
          </a:r>
          <a:r>
            <a:rPr lang="en-US" cap="none" sz="1000" b="1" i="0" u="none" baseline="0">
              <a:solidFill>
                <a:srgbClr val="0000FF"/>
              </a:solidFill>
              <a:latin typeface="Arial"/>
              <a:ea typeface="Arial"/>
              <a:cs typeface="Arial"/>
            </a:rPr>
            <a:t>2. Contact other laboratories that use the same method as you.
</a:t>
          </a:r>
          <a:r>
            <a:rPr lang="en-US" cap="none" sz="1000" b="1" i="0" u="none" baseline="0">
              <a:solidFill>
                <a:srgbClr val="0000FF"/>
              </a:solidFill>
              <a:latin typeface="Arial"/>
              <a:ea typeface="Arial"/>
              <a:cs typeface="Arial"/>
            </a:rPr>
            <a:t>3. If the deviation</a:t>
          </a:r>
          <a:r>
            <a:rPr lang="en-US" cap="none" sz="1000" b="1" i="0" u="none" baseline="0">
              <a:solidFill>
                <a:srgbClr val="0000FF"/>
              </a:solidFill>
              <a:latin typeface="Arial"/>
              <a:ea typeface="Arial"/>
              <a:cs typeface="Arial"/>
            </a:rPr>
            <a:t> </a:t>
          </a:r>
          <a:r>
            <a:rPr lang="en-US" cap="none" sz="1000" b="1" i="0" u="none" baseline="0">
              <a:solidFill>
                <a:srgbClr val="0000FF"/>
              </a:solidFill>
              <a:latin typeface="Arial"/>
              <a:ea typeface="Arial"/>
              <a:cs typeface="Arial"/>
            </a:rPr>
            <a:t>is mainly general</a:t>
          </a:r>
          <a:r>
            <a:rPr lang="en-US" cap="none" sz="1000" b="1" i="0" u="none" baseline="0">
              <a:solidFill>
                <a:srgbClr val="0000FF"/>
              </a:solidFill>
              <a:latin typeface="Arial"/>
              <a:ea typeface="Arial"/>
              <a:cs typeface="Arial"/>
            </a:rPr>
            <a:t> </a:t>
          </a:r>
          <a:r>
            <a:rPr lang="en-US" cap="none" sz="1000" b="1" i="0" u="none" baseline="0">
              <a:solidFill>
                <a:srgbClr val="0000FF"/>
              </a:solidFill>
              <a:latin typeface="Arial"/>
              <a:ea typeface="Arial"/>
              <a:cs typeface="Arial"/>
            </a:rPr>
            <a:t>for the method, contact the company that delivers your method/instrument and agree on a strategy.
</a:t>
          </a:r>
          <a:r>
            <a:rPr lang="en-US" cap="none" sz="1000" b="1" i="0" u="none" baseline="0">
              <a:solidFill>
                <a:srgbClr val="0000FF"/>
              </a:solidFill>
              <a:latin typeface="Arial"/>
              <a:ea typeface="Arial"/>
              <a:cs typeface="Arial"/>
            </a:rPr>
            <a:t>
</a:t>
          </a:r>
          <a:r>
            <a:rPr lang="en-US" cap="none" sz="1000" b="1" i="0" u="none" baseline="0">
              <a:solidFill>
                <a:srgbClr val="000000"/>
              </a:solidFill>
              <a:latin typeface="Arial"/>
              <a:ea typeface="Arial"/>
              <a:cs typeface="Arial"/>
            </a:rPr>
            <a:t>Plots
</a:t>
          </a:r>
          <a:r>
            <a:rPr lang="en-US" cap="none" sz="1000" b="0" i="0" u="none" baseline="0">
              <a:solidFill>
                <a:srgbClr val="000000"/>
              </a:solidFill>
              <a:latin typeface="Arial"/>
              <a:ea typeface="Arial"/>
              <a:cs typeface="Arial"/>
            </a:rPr>
            <a:t>In the sheet "Plots" first the factors with 95 % confidence intervals are plotted. If the confidence interval crosses the y=1 line, the factor is not significantly different from 1. In the next plot deviation of measured X from target of X (</a:t>
          </a:r>
          <a:r>
            <a:rPr lang="en-US" cap="none" sz="1000" b="0" i="0" u="none" baseline="0">
              <a:solidFill>
                <a:srgbClr val="000000"/>
              </a:solidFill>
              <a:latin typeface="Arial"/>
              <a:ea typeface="Arial"/>
              <a:cs typeface="Arial"/>
            </a:rPr>
            <a:t>both corrected </a:t>
          </a:r>
          <a:r>
            <a:rPr lang="en-US" cap="none" sz="1000" b="0" i="0" u="none" baseline="0">
              <a:solidFill>
                <a:srgbClr val="000000"/>
              </a:solidFill>
              <a:latin typeface="Arial"/>
              <a:ea typeface="Arial"/>
              <a:cs typeface="Arial"/>
            </a:rPr>
            <a:t>and not corrected </a:t>
          </a:r>
          <a:r>
            <a:rPr lang="en-US" cap="none" sz="1000" b="0" i="0" u="none" baseline="0">
              <a:solidFill>
                <a:srgbClr val="000000"/>
              </a:solidFill>
              <a:latin typeface="Arial"/>
              <a:ea typeface="Arial"/>
              <a:cs typeface="Arial"/>
            </a:rPr>
            <a:t>with calibrator</a:t>
          </a:r>
          <a:r>
            <a:rPr lang="en-US" cap="none" sz="1000" b="0" i="0" u="none" baseline="0">
              <a:solidFill>
                <a:srgbClr val="000000"/>
              </a:solidFill>
              <a:latin typeface="Arial"/>
              <a:ea typeface="Arial"/>
              <a:cs typeface="Arial"/>
            </a:rPr>
            <a:t>) in units of bias goal, i.e. if bars are exeeding y=1 or y=-1, the bias goal are not reached.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spreadsheet is protected with the password NKK (case sensitive), so if you want to change anything, feel free to do so.
</a:t>
          </a:r>
          <a:r>
            <a:rPr lang="en-US" cap="none" sz="1000" b="0" i="0" u="none" baseline="0">
              <a:solidFill>
                <a:srgbClr val="000000"/>
              </a:solidFill>
              <a:latin typeface="Arial"/>
              <a:ea typeface="Arial"/>
              <a:cs typeface="Arial"/>
            </a:rPr>
            <a:t>I do not take any legal responsibility for any errors in the spreadsheet.
</a:t>
          </a:r>
          <a:r>
            <a:rPr lang="en-US" cap="none" sz="1000" b="1" i="0" u="none" baseline="0">
              <a:solidFill>
                <a:srgbClr val="FF0000"/>
              </a:solidFill>
              <a:latin typeface="Arial"/>
              <a:ea typeface="Arial"/>
              <a:cs typeface="Arial"/>
            </a:rPr>
            <a:t>Questions concerning the spreadsheet may be directed to Pål Rustad, Fürst Medical Laboratory, E-mail: prustad@furst.no, tlf: +4722909554.
</a:t>
          </a:r>
          <a:r>
            <a:rPr lang="en-US" cap="none" sz="1000" b="1"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Pål Rustad
</a:t>
          </a:r>
          <a:r>
            <a:rPr lang="en-US" cap="none" sz="1000" b="0" i="0" u="none" baseline="0">
              <a:solidFill>
                <a:srgbClr val="000000"/>
              </a:solidFill>
              <a:latin typeface="Arial"/>
              <a:ea typeface="Arial"/>
              <a:cs typeface="Arial"/>
            </a:rPr>
            <a:t>31/3-2011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371475</xdr:colOff>
      <xdr:row>17</xdr:row>
      <xdr:rowOff>152400</xdr:rowOff>
    </xdr:to>
    <xdr:sp>
      <xdr:nvSpPr>
        <xdr:cNvPr id="1" name="Text Box 1"/>
        <xdr:cNvSpPr txBox="1">
          <a:spLocks noChangeArrowheads="1"/>
        </xdr:cNvSpPr>
      </xdr:nvSpPr>
      <xdr:spPr>
        <a:xfrm>
          <a:off x="0" y="0"/>
          <a:ext cx="8753475" cy="2905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Version 2 (27.1.2003). Now possible also to register standard uncertainty of target value of method calibrator.
</a:t>
          </a:r>
          <a:r>
            <a:rPr lang="en-US" cap="none" sz="1000" b="0" i="0" u="none" baseline="0">
              <a:solidFill>
                <a:srgbClr val="000000"/>
              </a:solidFill>
              <a:latin typeface="Arial"/>
              <a:ea typeface="Arial"/>
              <a:cs typeface="Arial"/>
            </a:rPr>
            <a:t>Version 3 (10/2-2004). Change in uncertainty formula to eliminate error message when </a:t>
          </a:r>
          <a:r>
            <a:rPr lang="en-US" cap="none" sz="1000" b="0" i="0" u="none" baseline="0">
              <a:solidFill>
                <a:srgbClr val="000000"/>
              </a:solidFill>
              <a:latin typeface="Arial"/>
              <a:ea typeface="Arial"/>
              <a:cs typeface="Arial"/>
            </a:rPr>
            <a:t>all replicates of measurements are equal.
</a:t>
          </a:r>
          <a:r>
            <a:rPr lang="en-US" cap="none" sz="1000" b="0" i="0" u="none" baseline="0">
              <a:solidFill>
                <a:srgbClr val="000000"/>
              </a:solidFill>
              <a:latin typeface="Arial"/>
              <a:ea typeface="Arial"/>
              <a:cs typeface="Arial"/>
            </a:rPr>
            <a:t>Version 4 (18/2-2004). Added sheet "Plots", corrected E-mail address and adjusted text in "Explanation".
</a:t>
          </a:r>
          <a:r>
            <a:rPr lang="en-US" cap="none" sz="1000" b="0" i="0" u="none" baseline="0">
              <a:solidFill>
                <a:srgbClr val="000000"/>
              </a:solidFill>
              <a:latin typeface="Arial"/>
              <a:ea typeface="Arial"/>
              <a:cs typeface="Arial"/>
            </a:rPr>
            <a:t>Version 5 (26/5-2004). Changes: TIBC changed target value from 68.0 to 68.9 and standard uncertainty from 0.63 to 0.66
</a:t>
          </a:r>
          <a:r>
            <a:rPr lang="en-US" cap="none" sz="1000" b="0" i="0" u="none" baseline="0">
              <a:solidFill>
                <a:srgbClr val="000000"/>
              </a:solidFill>
              <a:latin typeface="Arial"/>
              <a:ea typeface="Arial"/>
              <a:cs typeface="Arial"/>
            </a:rPr>
            <a:t>Version 6, 18/5-2005. Changes: The heading of column D have changed to expanded uncertainty instead of standard uncertainty. The values for TIBC, HDL, ALP, Amylase, AST CK, LD, Pancreatic amylase, Bilirubin, Phosphate, Protein have been multiplied by 2 becase the earlier values were standard uncertainties.
</a:t>
          </a:r>
          <a:r>
            <a:rPr lang="en-US" cap="none" sz="1000" b="0" i="0" u="none" baseline="0">
              <a:solidFill>
                <a:srgbClr val="000000"/>
              </a:solidFill>
              <a:latin typeface="Arial"/>
              <a:ea typeface="Arial"/>
              <a:cs typeface="Arial"/>
            </a:rPr>
            <a:t>Version 7, 30/7-2007. Changes: the sheet "Validation" has been added as a request from a user (no errors found!). As a consequence some minor changes of names of variables has been done in rows 2/3.
</a:t>
          </a:r>
          <a:r>
            <a:rPr lang="en-US" cap="none" sz="1000" b="0" i="0" u="none" baseline="0">
              <a:solidFill>
                <a:srgbClr val="000000"/>
              </a:solidFill>
              <a:latin typeface="Arial"/>
              <a:ea typeface="Arial"/>
              <a:cs typeface="Arial"/>
            </a:rPr>
            <a:t>Version 8, 30/10-2009. Changes: Albumin certified value has changed from 41.5 to 42.0</a:t>
          </a:r>
          <a:r>
            <a:rPr lang="en-US" cap="none" sz="1000" b="0" i="0" u="none" baseline="0">
              <a:solidFill>
                <a:srgbClr val="000000"/>
              </a:solidFill>
              <a:latin typeface="Arial"/>
              <a:ea typeface="Arial"/>
              <a:cs typeface="Arial"/>
            </a:rPr>
            <a:t> g/L and uncertainty U has changed from 2.7 to 1.2 g/L
</a:t>
          </a:r>
          <a:r>
            <a:rPr lang="en-US" cap="none" sz="1000" b="0" i="0" u="none" baseline="0">
              <a:solidFill>
                <a:srgbClr val="000000"/>
              </a:solidFill>
              <a:latin typeface="Arial"/>
              <a:ea typeface="Arial"/>
              <a:cs typeface="Arial"/>
            </a:rPr>
            <a:t>Version 9, 8/9-2010. Wrong password used in previous version.
</a:t>
          </a:r>
          <a:r>
            <a:rPr lang="en-US" cap="none" sz="1000" b="0" i="0" u="none" baseline="0">
              <a:solidFill>
                <a:srgbClr val="000000"/>
              </a:solidFill>
              <a:latin typeface="Arial"/>
              <a:ea typeface="Arial"/>
              <a:cs typeface="Arial"/>
            </a:rPr>
            <a:t>Version 10, 31/3-2011. Added to the explanation that X and the method calibrator should be measured every other time in one run.
</a:t>
          </a:r>
          <a:r>
            <a:rPr lang="en-US" cap="none" sz="1000" b="0" i="0" u="none" baseline="0">
              <a:solidFill>
                <a:srgbClr val="000000"/>
              </a:solidFill>
              <a:latin typeface="Arial"/>
              <a:ea typeface="Arial"/>
              <a:cs typeface="Arial"/>
            </a:rPr>
            <a:t>Version 11, 14/11-2012. New certified values for urate and creatinine.
</a:t>
          </a:r>
          <a:r>
            <a:rPr lang="en-US" cap="none" sz="1000" b="0" i="0" u="none" baseline="0">
              <a:solidFill>
                <a:srgbClr val="000000"/>
              </a:solidFill>
              <a:latin typeface="Arial"/>
              <a:ea typeface="Arial"/>
              <a:cs typeface="Arial"/>
            </a:rPr>
            <a:t>Version 12, 12/3-2015. Added rows for Thyroxine (T4) and Free thyroxine (free T4)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Pål Rustad
</a:t>
          </a:r>
          <a:r>
            <a:rPr lang="en-US" cap="none" sz="1000" b="0" i="0" u="none" baseline="0">
              <a:solidFill>
                <a:srgbClr val="000000"/>
              </a:solidFill>
              <a:latin typeface="Arial"/>
              <a:ea typeface="Arial"/>
              <a:cs typeface="Arial"/>
            </a:rPr>
            <a:t>Fürst Medisinsk Laboratorium
</a:t>
          </a:r>
          <a:r>
            <a:rPr lang="en-US" cap="none" sz="1000" b="0" i="0" u="none" baseline="0">
              <a:solidFill>
                <a:srgbClr val="000000"/>
              </a:solidFill>
              <a:latin typeface="Arial"/>
              <a:ea typeface="Arial"/>
              <a:cs typeface="Arial"/>
            </a:rPr>
            <a:t>Tlf: +47 41264785
</a:t>
          </a:r>
          <a:r>
            <a:rPr lang="en-US" cap="none" sz="1000" b="0" i="0" u="none" baseline="0">
              <a:solidFill>
                <a:srgbClr val="000000"/>
              </a:solidFill>
              <a:latin typeface="Arial"/>
              <a:ea typeface="Arial"/>
              <a:cs typeface="Arial"/>
            </a:rPr>
            <a:t>Email: prustad@furst.no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33</xdr:col>
      <xdr:colOff>152400</xdr:colOff>
      <xdr:row>61</xdr:row>
      <xdr:rowOff>381000</xdr:rowOff>
    </xdr:to>
    <xdr:sp>
      <xdr:nvSpPr>
        <xdr:cNvPr id="1" name="TekstSylinder 1"/>
        <xdr:cNvSpPr txBox="1">
          <a:spLocks noChangeArrowheads="1"/>
        </xdr:cNvSpPr>
      </xdr:nvSpPr>
      <xdr:spPr>
        <a:xfrm>
          <a:off x="0" y="0"/>
          <a:ext cx="11553825" cy="1025842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formulas below are written in standard Excel format i.e. the formally correct written expression a/(bc) is written as a/b/c to avoid unnecessary brackets.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Formulas:
</a:t>
          </a:r>
          <a:r>
            <a:rPr lang="en-US" cap="none" sz="1100" b="0" i="1" u="none" baseline="0">
              <a:solidFill>
                <a:srgbClr val="000000"/>
              </a:solidFill>
              <a:latin typeface="Calibri"/>
              <a:ea typeface="Calibri"/>
              <a:cs typeface="Calibri"/>
            </a:rPr>
            <a:t>The values in red below are calculated manually from the example shown in Table 1 for Sodium.
</a:t>
          </a:r>
          <a:r>
            <a:rPr lang="en-US" cap="none" sz="1100" b="0" i="0" u="none" baseline="0">
              <a:solidFill>
                <a:srgbClr val="000000"/>
              </a:solidFill>
              <a:latin typeface="Calibri"/>
              <a:ea typeface="Calibri"/>
              <a:cs typeface="Calibri"/>
            </a:rPr>
            <a:t>tX - target value of X: </a:t>
          </a:r>
          <a:r>
            <a:rPr lang="en-US" cap="none" sz="1100" b="0" i="0" u="none" baseline="0">
              <a:solidFill>
                <a:srgbClr val="FF0000"/>
              </a:solidFill>
              <a:latin typeface="Calibri"/>
              <a:ea typeface="Calibri"/>
              <a:cs typeface="Calibri"/>
            </a:rPr>
            <a:t>140.65
</a:t>
          </a:r>
          <a:r>
            <a:rPr lang="en-US" cap="none" sz="1100" b="0" i="0" u="none" baseline="0">
              <a:solidFill>
                <a:srgbClr val="000000"/>
              </a:solidFill>
              <a:latin typeface="Calibri"/>
              <a:ea typeface="Calibri"/>
              <a:cs typeface="Calibri"/>
            </a:rPr>
            <a:t>utX - standard uncertainty of  the target value of X</a:t>
          </a:r>
          <a:r>
            <a:rPr lang="en-US" cap="none" sz="1100" b="0" i="0" u="none" baseline="0">
              <a:solidFill>
                <a:srgbClr val="FF0000"/>
              </a:solidFill>
              <a:latin typeface="Calibri"/>
              <a:ea typeface="Calibri"/>
              <a:cs typeface="Calibri"/>
            </a:rPr>
            <a:t>: 0.75
</a:t>
          </a:r>
          <a:r>
            <a:rPr lang="en-US" cap="none" sz="1100" b="0" i="0" u="none" baseline="0">
              <a:solidFill>
                <a:srgbClr val="000000"/>
              </a:solidFill>
              <a:latin typeface="Calibri"/>
              <a:ea typeface="Calibri"/>
              <a:cs typeface="Calibri"/>
            </a:rPr>
            <a:t>D - number of figures after decimal mark in measured values:</a:t>
          </a:r>
          <a:r>
            <a:rPr lang="en-US" cap="none" sz="1100" b="0" i="0" u="none" baseline="0">
              <a:solidFill>
                <a:srgbClr val="FF0000"/>
              </a:solidFill>
              <a:latin typeface="Calibri"/>
              <a:ea typeface="Calibri"/>
              <a:cs typeface="Calibri"/>
            </a:rPr>
            <a:t> 0</a:t>
          </a:r>
          <a:r>
            <a:rPr lang="en-US" cap="none" sz="1100" b="0" i="0" u="none" baseline="0">
              <a:solidFill>
                <a:srgbClr val="000000"/>
              </a:solidFill>
              <a:latin typeface="Calibri"/>
              <a:ea typeface="Calibri"/>
              <a:cs typeface="Calibri"/>
            </a:rPr>
            <a:t>. The uncertainty in rounding can be expressed as  10</a:t>
          </a:r>
          <a:r>
            <a:rPr lang="en-US" cap="none" sz="1100" b="0" i="0" u="none" baseline="30000">
              <a:solidFill>
                <a:srgbClr val="000000"/>
              </a:solidFill>
              <a:latin typeface="Calibri"/>
              <a:ea typeface="Calibri"/>
              <a:cs typeface="Calibri"/>
            </a:rPr>
            <a:t>-2D</a:t>
          </a:r>
          <a:r>
            <a:rPr lang="en-US" cap="none" sz="1100" b="0" i="0" u="none" baseline="0">
              <a:solidFill>
                <a:srgbClr val="000000"/>
              </a:solidFill>
              <a:latin typeface="Calibri"/>
              <a:ea typeface="Calibri"/>
              <a:cs typeface="Calibri"/>
            </a:rPr>
            <a:t>/12 assuming a uniform probability distribution. 
</a:t>
          </a:r>
          <a:r>
            <a:rPr lang="en-US" cap="none" sz="1100" b="0" i="0" u="none" baseline="0">
              <a:solidFill>
                <a:srgbClr val="000000"/>
              </a:solidFill>
              <a:latin typeface="Calibri"/>
              <a:ea typeface="Calibri"/>
              <a:cs typeface="Calibri"/>
            </a:rPr>
            <a:t>nX - number of measurements of X : </a:t>
          </a:r>
          <a:r>
            <a:rPr lang="en-US" cap="none" sz="1100" b="0" i="0" u="none" baseline="0">
              <a:solidFill>
                <a:srgbClr val="FF0000"/>
              </a:solidFill>
              <a:latin typeface="Calibri"/>
              <a:ea typeface="Calibri"/>
              <a:cs typeface="Calibri"/>
            </a:rPr>
            <a:t>10
</a:t>
          </a:r>
          <a:r>
            <a:rPr lang="en-US" cap="none" sz="1100" b="0" i="0" u="none" baseline="0">
              <a:solidFill>
                <a:srgbClr val="000000"/>
              </a:solidFill>
              <a:latin typeface="Calibri"/>
              <a:ea typeface="Calibri"/>
              <a:cs typeface="Calibri"/>
            </a:rPr>
            <a:t>mX - average of the measurements of X: </a:t>
          </a:r>
          <a:r>
            <a:rPr lang="en-US" cap="none" sz="1100" b="0" i="0" u="none" baseline="0">
              <a:solidFill>
                <a:srgbClr val="FF0000"/>
              </a:solidFill>
              <a:latin typeface="Calibri"/>
              <a:ea typeface="Calibri"/>
              <a:cs typeface="Calibri"/>
            </a:rPr>
            <a:t>140.9
</a:t>
          </a:r>
          <a:r>
            <a:rPr lang="en-US" cap="none" sz="1100" b="0" i="0" u="none" baseline="0">
              <a:solidFill>
                <a:srgbClr val="000000"/>
              </a:solidFill>
              <a:latin typeface="Calibri"/>
              <a:ea typeface="Calibri"/>
              <a:cs typeface="Calibri"/>
            </a:rPr>
            <a:t>sX - standard deviation of  X: </a:t>
          </a:r>
          <a:r>
            <a:rPr lang="en-US" cap="none" sz="1100" b="0" i="0" u="none" baseline="0">
              <a:solidFill>
                <a:srgbClr val="FF0000"/>
              </a:solidFill>
              <a:latin typeface="Calibri"/>
              <a:ea typeface="Calibri"/>
              <a:cs typeface="Calibri"/>
            </a:rPr>
            <a:t>0.88
</a:t>
          </a:r>
          <a:r>
            <a:rPr lang="en-US" cap="none" sz="1100" b="0" i="0" u="none" baseline="0">
              <a:solidFill>
                <a:srgbClr val="000000"/>
              </a:solidFill>
              <a:latin typeface="Calibri"/>
              <a:ea typeface="Calibri"/>
              <a:cs typeface="Calibri"/>
            </a:rPr>
            <a:t>uX -  √[s(X)</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+ 10</a:t>
          </a:r>
          <a:r>
            <a:rPr lang="en-US" cap="none" sz="1100" b="0" i="0" u="none" baseline="30000">
              <a:solidFill>
                <a:srgbClr val="000000"/>
              </a:solidFill>
              <a:latin typeface="Calibri"/>
              <a:ea typeface="Calibri"/>
              <a:cs typeface="Calibri"/>
            </a:rPr>
            <a:t>-2D</a:t>
          </a:r>
          <a:r>
            <a:rPr lang="en-US" cap="none" sz="1100" b="0" i="0" u="none" baseline="0">
              <a:solidFill>
                <a:srgbClr val="000000"/>
              </a:solidFill>
              <a:latin typeface="Calibri"/>
              <a:ea typeface="Calibri"/>
              <a:cs typeface="Calibri"/>
            </a:rPr>
            <a:t>/12]:  √[0.88</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+ 10</a:t>
          </a:r>
          <a:r>
            <a:rPr lang="en-US" cap="none" sz="1100" b="0" i="0" u="none" baseline="3000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/12] = </a:t>
          </a:r>
          <a:r>
            <a:rPr lang="en-US" cap="none" sz="1100" b="0" i="0" u="none" baseline="0">
              <a:solidFill>
                <a:srgbClr val="FF0000"/>
              </a:solidFill>
              <a:latin typeface="Calibri"/>
              <a:ea typeface="Calibri"/>
              <a:cs typeface="Calibri"/>
            </a:rPr>
            <a:t>0.92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umX- uncertainty of M(X): u(X)/√n(x): 0.92/√10= </a:t>
          </a:r>
          <a:r>
            <a:rPr lang="en-US" cap="none" sz="1100" b="0" i="0" u="none" baseline="0">
              <a:solidFill>
                <a:srgbClr val="FF0000"/>
              </a:solidFill>
              <a:latin typeface="Calibri"/>
              <a:ea typeface="Calibri"/>
              <a:cs typeface="Calibri"/>
            </a:rPr>
            <a:t>0.29
</a:t>
          </a:r>
          <a:r>
            <a:rPr lang="en-US" cap="none" sz="1100" b="0" i="0" u="none" baseline="0">
              <a:solidFill>
                <a:srgbClr val="000000"/>
              </a:solidFill>
              <a:latin typeface="Calibri"/>
              <a:ea typeface="Calibri"/>
              <a:cs typeface="Calibri"/>
            </a:rPr>
            <a:t>tC - target value of calibrator: </a:t>
          </a:r>
          <a:r>
            <a:rPr lang="en-US" cap="none" sz="1100" b="0" i="0" u="none" baseline="0">
              <a:solidFill>
                <a:srgbClr val="FF0000"/>
              </a:solidFill>
              <a:latin typeface="Calibri"/>
              <a:ea typeface="Calibri"/>
              <a:cs typeface="Calibri"/>
            </a:rPr>
            <a:t>150
</a:t>
          </a:r>
          <a:r>
            <a:rPr lang="en-US" cap="none" sz="1100" b="0" i="0" u="none" baseline="0">
              <a:solidFill>
                <a:srgbClr val="000000"/>
              </a:solidFill>
              <a:latin typeface="Calibri"/>
              <a:ea typeface="Calibri"/>
              <a:cs typeface="Calibri"/>
            </a:rPr>
            <a:t>utC - standard uncertainty of the target value of the calibrator: </a:t>
          </a:r>
          <a:r>
            <a:rPr lang="en-US" cap="none" sz="1100" b="0" i="0" u="none" baseline="0">
              <a:solidFill>
                <a:srgbClr val="FF0000"/>
              </a:solidFill>
              <a:latin typeface="Calibri"/>
              <a:ea typeface="Calibri"/>
              <a:cs typeface="Calibri"/>
            </a:rPr>
            <a:t>1
</a:t>
          </a:r>
          <a:r>
            <a:rPr lang="en-US" cap="none" sz="1100" b="0" i="0" u="none" baseline="0">
              <a:solidFill>
                <a:srgbClr val="000000"/>
              </a:solidFill>
              <a:latin typeface="Calibri"/>
              <a:ea typeface="Calibri"/>
              <a:cs typeface="Calibri"/>
            </a:rPr>
            <a:t>nC - number of measurements of calibrator: </a:t>
          </a:r>
          <a:r>
            <a:rPr lang="en-US" cap="none" sz="1100" b="0" i="0" u="none" baseline="0">
              <a:solidFill>
                <a:srgbClr val="FF0000"/>
              </a:solidFill>
              <a:latin typeface="Calibri"/>
              <a:ea typeface="Calibri"/>
              <a:cs typeface="Calibri"/>
            </a:rPr>
            <a:t>10
</a:t>
          </a:r>
          <a:r>
            <a:rPr lang="en-US" cap="none" sz="1100" b="0" i="0" u="none" baseline="0">
              <a:solidFill>
                <a:srgbClr val="000000"/>
              </a:solidFill>
              <a:latin typeface="Calibri"/>
              <a:ea typeface="Calibri"/>
              <a:cs typeface="Calibri"/>
            </a:rPr>
            <a:t>mC - average of measurements of the calibrator: </a:t>
          </a:r>
          <a:r>
            <a:rPr lang="en-US" cap="none" sz="1100" b="0" i="0" u="none" baseline="0">
              <a:solidFill>
                <a:srgbClr val="FF0000"/>
              </a:solidFill>
              <a:latin typeface="Calibri"/>
              <a:ea typeface="Calibri"/>
              <a:cs typeface="Calibri"/>
            </a:rPr>
            <a:t>150.1
</a:t>
          </a:r>
          <a:r>
            <a:rPr lang="en-US" cap="none" sz="1100" b="0" i="0" u="none" baseline="0">
              <a:solidFill>
                <a:srgbClr val="000000"/>
              </a:solidFill>
              <a:latin typeface="Calibri"/>
              <a:ea typeface="Calibri"/>
              <a:cs typeface="Calibri"/>
            </a:rPr>
            <a:t>sC - standard deviation of calibrator: </a:t>
          </a:r>
          <a:r>
            <a:rPr lang="en-US" cap="none" sz="1100" b="0" i="0" u="none" baseline="0">
              <a:solidFill>
                <a:srgbClr val="FF0000"/>
              </a:solidFill>
              <a:latin typeface="Calibri"/>
              <a:ea typeface="Calibri"/>
              <a:cs typeface="Calibri"/>
            </a:rPr>
            <a:t>0.88
</a:t>
          </a:r>
          <a:r>
            <a:rPr lang="en-US" cap="none" sz="1100" b="0" i="0" u="none" baseline="0">
              <a:solidFill>
                <a:srgbClr val="000000"/>
              </a:solidFill>
              <a:latin typeface="Calibri"/>
              <a:ea typeface="Calibri"/>
              <a:cs typeface="Calibri"/>
            </a:rPr>
            <a:t>uC -  √[s(C)</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+ 10</a:t>
          </a:r>
          <a:r>
            <a:rPr lang="en-US" cap="none" sz="1100" b="0" i="0" u="none" baseline="30000">
              <a:solidFill>
                <a:srgbClr val="000000"/>
              </a:solidFill>
              <a:latin typeface="Calibri"/>
              <a:ea typeface="Calibri"/>
              <a:cs typeface="Calibri"/>
            </a:rPr>
            <a:t>-2D</a:t>
          </a:r>
          <a:r>
            <a:rPr lang="en-US" cap="none" sz="1100" b="0" i="0" u="none" baseline="0">
              <a:solidFill>
                <a:srgbClr val="000000"/>
              </a:solidFill>
              <a:latin typeface="Calibri"/>
              <a:ea typeface="Calibri"/>
              <a:cs typeface="Calibri"/>
            </a:rPr>
            <a:t>/12]: √[0.88</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+ 10</a:t>
          </a:r>
          <a:r>
            <a:rPr lang="en-US" cap="none" sz="1100" b="0" i="0" u="none" baseline="3000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/12]= </a:t>
          </a:r>
          <a:r>
            <a:rPr lang="en-US" cap="none" sz="1100" b="0" i="0" u="none" baseline="0">
              <a:solidFill>
                <a:srgbClr val="FF0000"/>
              </a:solidFill>
              <a:latin typeface="Calibri"/>
              <a:ea typeface="Calibri"/>
              <a:cs typeface="Calibri"/>
            </a:rPr>
            <a:t>0.92
</a:t>
          </a:r>
          <a:r>
            <a:rPr lang="en-US" cap="none" sz="1100" b="0" i="0" u="none" baseline="0">
              <a:solidFill>
                <a:srgbClr val="000000"/>
              </a:solidFill>
              <a:latin typeface="Calibri"/>
              <a:ea typeface="Calibri"/>
              <a:cs typeface="Calibri"/>
            </a:rPr>
            <a:t>umC - uncertainty of mC is uC/√nC: 0.92/√10: </a:t>
          </a:r>
          <a:r>
            <a:rPr lang="en-US" cap="none" sz="1100" b="0" i="0" u="none" baseline="0">
              <a:solidFill>
                <a:srgbClr val="FF0000"/>
              </a:solidFill>
              <a:latin typeface="Calibri"/>
              <a:ea typeface="Calibri"/>
              <a:cs typeface="Calibri"/>
            </a:rPr>
            <a:t>0.29
</a:t>
          </a:r>
          <a:r>
            <a:rPr lang="en-US" cap="none" sz="1100" b="0" i="0" u="none" baseline="0">
              <a:solidFill>
                <a:srgbClr val="000000"/>
              </a:solidFill>
              <a:latin typeface="Calibri"/>
              <a:ea typeface="Calibri"/>
              <a:cs typeface="Calibri"/>
            </a:rPr>
            <a:t>mXc -  average of corrected X: tC/mCmX=150/150.1140.9=</a:t>
          </a:r>
          <a:r>
            <a:rPr lang="en-US" cap="none" sz="1100" b="0" i="0" u="none" baseline="0">
              <a:solidFill>
                <a:srgbClr val="FF0000"/>
              </a:solidFill>
              <a:latin typeface="Calibri"/>
              <a:ea typeface="Calibri"/>
              <a:cs typeface="Calibri"/>
            </a:rPr>
            <a:t>140.8
</a:t>
          </a:r>
          <a:r>
            <a:rPr lang="en-US" cap="none" sz="1100" b="0" i="0" u="none" baseline="0">
              <a:solidFill>
                <a:srgbClr val="000000"/>
              </a:solidFill>
              <a:latin typeface="Calibri"/>
              <a:ea typeface="Calibri"/>
              <a:cs typeface="Calibri"/>
            </a:rPr>
            <a:t>umXc  - standard uncertainty of mXc is calculated using the formula (umXc /mXc)</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 (utC/tC)</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 (umC /mC)</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 (umX /mX)</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 =(1/150.1)</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 (0.29/140.9)</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+(0.29/140.9)</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(0.00726)</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i.e umXc = 0.00762140.8 = </a:t>
          </a:r>
          <a:r>
            <a:rPr lang="en-US" cap="none" sz="1100" b="0" i="0" u="none" baseline="0">
              <a:solidFill>
                <a:srgbClr val="FF0000"/>
              </a:solidFill>
              <a:latin typeface="Calibri"/>
              <a:ea typeface="Calibri"/>
              <a:cs typeface="Calibri"/>
            </a:rPr>
            <a:t>1.02
</a:t>
          </a:r>
          <a:r>
            <a:rPr lang="en-US" cap="none" sz="1100" b="0" i="0" u="none" baseline="0">
              <a:solidFill>
                <a:srgbClr val="000000"/>
              </a:solidFill>
              <a:latin typeface="Calibri"/>
              <a:ea typeface="Calibri"/>
              <a:cs typeface="Calibri"/>
            </a:rPr>
            <a:t>G - quality goal as 0.375total biological variation in percent as calculated from NORIP data: </a:t>
          </a:r>
          <a:r>
            <a:rPr lang="en-US" cap="none" sz="1100" b="0" i="0" u="none" baseline="0">
              <a:solidFill>
                <a:srgbClr val="FF0000"/>
              </a:solidFill>
              <a:latin typeface="Calibri"/>
              <a:ea typeface="Calibri"/>
              <a:cs typeface="Calibri"/>
            </a:rPr>
            <a:t>0.5 %.
</a:t>
          </a:r>
          <a:r>
            <a:rPr lang="en-US" cap="none" sz="1100" b="0" i="1"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Labels in columns AB to AN, explanations and validation</a:t>
          </a:r>
          <a:r>
            <a:rPr lang="en-US" cap="none" sz="1100" b="0" i="0" u="none" baseline="0">
              <a:solidFill>
                <a:srgbClr val="000000"/>
              </a:solidFill>
              <a:latin typeface="Calibri"/>
              <a:ea typeface="Calibri"/>
              <a:cs typeface="Calibri"/>
            </a:rPr>
            <a:t>
</a:t>
          </a:r>
          <a:r>
            <a:rPr lang="en-US" cap="none" sz="1100" b="0" i="0" u="sng" baseline="0">
              <a:solidFill>
                <a:srgbClr val="FF0000"/>
              </a:solidFill>
              <a:latin typeface="Calibri"/>
              <a:ea typeface="Calibri"/>
              <a:cs typeface="Calibri"/>
            </a:rPr>
            <a:t>Column label in red. </a:t>
          </a:r>
          <a:r>
            <a:rPr lang="en-US" cap="none" sz="1100" b="0" i="0" u="sng" baseline="0">
              <a:solidFill>
                <a:srgbClr val="008000"/>
              </a:solidFill>
              <a:latin typeface="Calibri"/>
              <a:ea typeface="Calibri"/>
              <a:cs typeface="Calibri"/>
            </a:rPr>
            <a:t>Comment in label cell in green. </a:t>
          </a:r>
          <a:r>
            <a:rPr lang="en-US" cap="none" sz="1100" b="0" i="0" u="sng" baseline="0">
              <a:solidFill>
                <a:srgbClr val="3366FF"/>
              </a:solidFill>
              <a:latin typeface="Calibri"/>
              <a:ea typeface="Calibri"/>
              <a:cs typeface="Calibri"/>
            </a:rPr>
            <a:t>Formula in blue (sorry for the Norwegian Excel  version). </a:t>
          </a:r>
          <a:r>
            <a:rPr lang="en-US" cap="none" sz="1100" b="0" i="0" u="sng" baseline="0">
              <a:solidFill>
                <a:srgbClr val="000000"/>
              </a:solidFill>
              <a:latin typeface="Calibri"/>
              <a:ea typeface="Calibri"/>
              <a:cs typeface="Calibri"/>
            </a:rPr>
            <a:t>Additonal comments in dark. </a:t>
          </a:r>
          <a:r>
            <a:rPr lang="en-US" cap="none" sz="1100" b="0" i="0" u="sng" baseline="0">
              <a:solidFill>
                <a:srgbClr val="800080"/>
              </a:solidFill>
              <a:latin typeface="Calibri"/>
              <a:ea typeface="Calibri"/>
              <a:cs typeface="Calibri"/>
            </a:rPr>
            <a:t>Validation in violet.
</a:t>
          </a:r>
          <a:r>
            <a:rPr lang="en-US" cap="none" sz="1100" b="0" i="0" u="none" baseline="0">
              <a:solidFill>
                <a:srgbClr val="FF0000"/>
              </a:solidFill>
              <a:latin typeface="Calibri"/>
              <a:ea typeface="Calibri"/>
              <a:cs typeface="Calibri"/>
            </a:rPr>
            <a:t>mX. </a:t>
          </a:r>
          <a:r>
            <a:rPr lang="en-US" cap="none" sz="1100" b="0" i="0" u="none" baseline="0">
              <a:solidFill>
                <a:srgbClr val="008000"/>
              </a:solidFill>
              <a:latin typeface="Calibri"/>
              <a:ea typeface="Calibri"/>
              <a:cs typeface="Calibri"/>
            </a:rPr>
            <a:t>Mean of X. </a:t>
          </a:r>
          <a:r>
            <a:rPr lang="en-US" cap="none" sz="1100" b="0" i="0" u="none" baseline="0">
              <a:solidFill>
                <a:srgbClr val="3366FF"/>
              </a:solidFill>
              <a:latin typeface="Calibri"/>
              <a:ea typeface="Calibri"/>
              <a:cs typeface="Calibri"/>
            </a:rPr>
            <a:t>AB4=HVIS(H4="";"";GJENNOMSNITT(H4:Q4)) </a:t>
          </a:r>
          <a:r>
            <a:rPr lang="en-US" cap="none" sz="1100" b="0" i="0" u="none" baseline="0">
              <a:solidFill>
                <a:srgbClr val="000000"/>
              </a:solidFill>
              <a:latin typeface="Calibri"/>
              <a:ea typeface="Calibri"/>
              <a:cs typeface="Calibri"/>
            </a:rPr>
            <a:t>i.e. the average of columns H4 to Q4 of row 4. </a:t>
          </a:r>
          <a:r>
            <a:rPr lang="en-US" cap="none" sz="1100" b="0" i="0" u="none" baseline="0">
              <a:solidFill>
                <a:srgbClr val="800080"/>
              </a:solidFill>
              <a:latin typeface="Calibri"/>
              <a:ea typeface="Calibri"/>
              <a:cs typeface="Calibri"/>
            </a:rPr>
            <a:t>Manually calculated:  See above - correct!
</a:t>
          </a:r>
          <a:r>
            <a:rPr lang="en-US" cap="none" sz="1100" b="0" i="0" u="none" baseline="0">
              <a:solidFill>
                <a:srgbClr val="FF0000"/>
              </a:solidFill>
              <a:latin typeface="Calibri"/>
              <a:ea typeface="Calibri"/>
              <a:cs typeface="Calibri"/>
            </a:rPr>
            <a:t>Deviation of X: bX.  </a:t>
          </a:r>
          <a:r>
            <a:rPr lang="en-US" cap="none" sz="1100" b="0" i="0" u="none" baseline="0">
              <a:solidFill>
                <a:srgbClr val="008000"/>
              </a:solidFill>
              <a:latin typeface="Calibri"/>
              <a:ea typeface="Calibri"/>
              <a:cs typeface="Calibri"/>
            </a:rPr>
            <a:t>% deviation (uncorrected) for X from target of X. </a:t>
          </a:r>
          <a:r>
            <a:rPr lang="en-US" cap="none" sz="1100" b="0" i="0" u="none" baseline="0">
              <a:solidFill>
                <a:srgbClr val="3366FF"/>
              </a:solidFill>
              <a:latin typeface="Calibri"/>
              <a:ea typeface="Calibri"/>
              <a:cs typeface="Calibri"/>
            </a:rPr>
            <a:t> AC4=HVIS(H4="";"";AB4/C4-1) </a:t>
          </a:r>
          <a:r>
            <a:rPr lang="en-US" cap="none" sz="1100" b="0" i="0" u="none" baseline="0">
              <a:solidFill>
                <a:srgbClr val="000000"/>
              </a:solidFill>
              <a:latin typeface="Calibri"/>
              <a:ea typeface="Calibri"/>
              <a:cs typeface="Calibri"/>
            </a:rPr>
            <a:t>i.e. (mX/tX)-1 (HVIS is IF in Norwegian). </a:t>
          </a:r>
          <a:r>
            <a:rPr lang="en-US" cap="none" sz="1100" b="0" i="0" u="none" baseline="0">
              <a:solidFill>
                <a:srgbClr val="800080"/>
              </a:solidFill>
              <a:latin typeface="Calibri"/>
              <a:ea typeface="Calibri"/>
              <a:cs typeface="Calibri"/>
            </a:rPr>
            <a:t>Manually calculated:  0.2 % - correct!
</a:t>
          </a:r>
          <a:r>
            <a:rPr lang="en-US" cap="none" sz="1100" b="0" i="0" u="none" baseline="0">
              <a:solidFill>
                <a:srgbClr val="FF0000"/>
              </a:solidFill>
              <a:latin typeface="Calibri"/>
              <a:ea typeface="Calibri"/>
              <a:cs typeface="Calibri"/>
            </a:rPr>
            <a:t>bX/Goal. </a:t>
          </a:r>
          <a:r>
            <a:rPr lang="en-US" cap="none" sz="1100" b="0" i="0" u="none" baseline="0">
              <a:solidFill>
                <a:srgbClr val="008000"/>
              </a:solidFill>
              <a:latin typeface="Calibri"/>
              <a:ea typeface="Calibri"/>
              <a:cs typeface="Calibri"/>
            </a:rPr>
            <a:t>The quotient of uncorrected deviation and bias goal. Ideal value is 0. If &lt;-1 or &gt;1 you have not achieved the goal. </a:t>
          </a:r>
          <a:r>
            <a:rPr lang="en-US" cap="none" sz="1100" b="0" i="0" u="none" baseline="0">
              <a:solidFill>
                <a:srgbClr val="3366FF"/>
              </a:solidFill>
              <a:latin typeface="Calibri"/>
              <a:ea typeface="Calibri"/>
              <a:cs typeface="Calibri"/>
            </a:rPr>
            <a:t>AD4=HVIS(H4="";"";AC4/G4)  </a:t>
          </a:r>
          <a:r>
            <a:rPr lang="en-US" cap="none" sz="1100" b="0" i="0" u="none" baseline="0">
              <a:solidFill>
                <a:srgbClr val="000000"/>
              </a:solidFill>
              <a:latin typeface="Calibri"/>
              <a:ea typeface="Calibri"/>
              <a:cs typeface="Calibri"/>
            </a:rPr>
            <a:t>i.e.  [(mX/tX)-1]/G . </a:t>
          </a:r>
          <a:r>
            <a:rPr lang="en-US" cap="none" sz="1100" b="0" i="0" u="none" baseline="0">
              <a:solidFill>
                <a:srgbClr val="800080"/>
              </a:solidFill>
              <a:latin typeface="Calibri"/>
              <a:ea typeface="Calibri"/>
              <a:cs typeface="Calibri"/>
            </a:rPr>
            <a:t>Manually calculated:  0.4 - correct!
</a:t>
          </a:r>
          <a:r>
            <a:rPr lang="en-US" cap="none" sz="1100" b="0" i="0" u="none" baseline="0">
              <a:solidFill>
                <a:srgbClr val="FF0000"/>
              </a:solidFill>
              <a:latin typeface="Calibri"/>
              <a:ea typeface="Calibri"/>
              <a:cs typeface="Calibri"/>
            </a:rPr>
            <a:t>mX corrected: mXc. </a:t>
          </a:r>
          <a:r>
            <a:rPr lang="en-US" cap="none" sz="1100" b="0" i="1" u="none" baseline="0">
              <a:solidFill>
                <a:srgbClr val="008000"/>
              </a:solidFill>
              <a:latin typeface="Calibri"/>
              <a:ea typeface="Calibri"/>
              <a:cs typeface="Calibri"/>
            </a:rPr>
            <a:t> </a:t>
          </a:r>
          <a:r>
            <a:rPr lang="en-US" cap="none" sz="1100" b="0" i="0" u="none" baseline="0">
              <a:solidFill>
                <a:srgbClr val="008000"/>
              </a:solidFill>
              <a:latin typeface="Calibri"/>
              <a:ea typeface="Calibri"/>
              <a:cs typeface="Calibri"/>
            </a:rPr>
            <a:t> Mean of X after correction with calibrator: mX·tC/mC. </a:t>
          </a:r>
          <a:r>
            <a:rPr lang="en-US" cap="none" sz="1100" b="0" i="0" u="none" baseline="0">
              <a:solidFill>
                <a:srgbClr val="3366FF"/>
              </a:solidFill>
              <a:latin typeface="Calibri"/>
              <a:ea typeface="Calibri"/>
              <a:cs typeface="Calibri"/>
            </a:rPr>
            <a:t>AE4 =HVIS(R4="";"";E4/GJENNOMSNITT(R4:AA4)*AB4) </a:t>
          </a:r>
          <a:r>
            <a:rPr lang="en-US" cap="none" sz="1100" b="0" i="0" u="none" baseline="0">
              <a:solidFill>
                <a:srgbClr val="000000"/>
              </a:solidFill>
              <a:latin typeface="Calibri"/>
              <a:ea typeface="Calibri"/>
              <a:cs typeface="Calibri"/>
            </a:rPr>
            <a:t>i.e. tC/mCmX. </a:t>
          </a:r>
          <a:r>
            <a:rPr lang="en-US" cap="none" sz="1100" b="0" i="0" u="none" baseline="0">
              <a:solidFill>
                <a:srgbClr val="800080"/>
              </a:solidFill>
              <a:latin typeface="Calibri"/>
              <a:ea typeface="Calibri"/>
              <a:cs typeface="Calibri"/>
            </a:rPr>
            <a:t>Manually calculated:  150/150.1*140.9=140.8 - correct!
</a:t>
          </a:r>
          <a:r>
            <a:rPr lang="en-US" cap="none" sz="1100" b="0" i="0" u="none" baseline="0">
              <a:solidFill>
                <a:srgbClr val="FF0000"/>
              </a:solidFill>
              <a:latin typeface="Calibri"/>
              <a:ea typeface="Calibri"/>
              <a:cs typeface="Calibri"/>
            </a:rPr>
            <a:t>bXc. </a:t>
          </a:r>
          <a:r>
            <a:rPr lang="en-US" cap="none" sz="1100" b="0" i="1" u="none" baseline="0">
              <a:solidFill>
                <a:srgbClr val="008000"/>
              </a:solidFill>
              <a:latin typeface="Calibri"/>
              <a:ea typeface="Calibri"/>
              <a:cs typeface="Calibri"/>
            </a:rPr>
            <a:t> </a:t>
          </a:r>
          <a:r>
            <a:rPr lang="en-US" cap="none" sz="1100" b="0" i="0" u="none" baseline="0">
              <a:solidFill>
                <a:srgbClr val="008000"/>
              </a:solidFill>
              <a:latin typeface="Calibri"/>
              <a:ea typeface="Calibri"/>
              <a:cs typeface="Calibri"/>
            </a:rPr>
            <a:t> % deviation for corrected X from target of X. </a:t>
          </a:r>
          <a:r>
            <a:rPr lang="en-US" cap="none" sz="1100" b="0" i="0" u="none" baseline="0">
              <a:solidFill>
                <a:srgbClr val="3366FF"/>
              </a:solidFill>
              <a:latin typeface="Calibri"/>
              <a:ea typeface="Calibri"/>
              <a:cs typeface="Calibri"/>
            </a:rPr>
            <a:t>AF4=HVIS(R4="";"";AE4/C4-1) </a:t>
          </a:r>
          <a:r>
            <a:rPr lang="en-US" cap="none" sz="1100" b="0" i="0" u="none" baseline="0">
              <a:solidFill>
                <a:srgbClr val="000000"/>
              </a:solidFill>
              <a:latin typeface="Calibri"/>
              <a:ea typeface="Calibri"/>
              <a:cs typeface="Calibri"/>
            </a:rPr>
            <a:t>i.e.  the same as  "Deviation of X: bX" except that mX is exchanged with mXc. </a:t>
          </a:r>
          <a:r>
            <a:rPr lang="en-US" cap="none" sz="1100" b="0" i="0" u="none" baseline="0">
              <a:solidFill>
                <a:srgbClr val="800080"/>
              </a:solidFill>
              <a:latin typeface="Calibri"/>
              <a:ea typeface="Calibri"/>
              <a:cs typeface="Calibri"/>
            </a:rPr>
            <a:t>Manually calculated:  140.8/140.65-1=0.1 % - correct!
</a:t>
          </a:r>
          <a:r>
            <a:rPr lang="en-US" cap="none" sz="1100" b="0" i="0" u="none" baseline="0">
              <a:solidFill>
                <a:srgbClr val="FF0000"/>
              </a:solidFill>
              <a:latin typeface="Calibri"/>
              <a:ea typeface="Calibri"/>
              <a:cs typeface="Calibri"/>
            </a:rPr>
            <a:t>bXc/Goal. </a:t>
          </a:r>
          <a:r>
            <a:rPr lang="en-US" cap="none" sz="1100" b="0" i="0" u="none" baseline="0">
              <a:solidFill>
                <a:srgbClr val="008000"/>
              </a:solidFill>
              <a:latin typeface="Calibri"/>
              <a:ea typeface="Calibri"/>
              <a:cs typeface="Calibri"/>
            </a:rPr>
            <a:t> The quotient of corrected deviation and bias goal. Ideal value is 0. If &lt;-1 or &gt;1 you have not achieved the goal. </a:t>
          </a:r>
          <a:r>
            <a:rPr lang="en-US" cap="none" sz="1100" b="0" i="0" u="none" baseline="0">
              <a:solidFill>
                <a:srgbClr val="3366FF"/>
              </a:solidFill>
              <a:latin typeface="Calibri"/>
              <a:ea typeface="Calibri"/>
              <a:cs typeface="Calibri"/>
            </a:rPr>
            <a:t>AG4=HVIS(R4="";"";AF4/G4) </a:t>
          </a:r>
          <a:r>
            <a:rPr lang="en-US" cap="none" sz="1100" b="0" i="0" u="none" baseline="0">
              <a:solidFill>
                <a:srgbClr val="000000"/>
              </a:solidFill>
              <a:latin typeface="Calibri"/>
              <a:ea typeface="Calibri"/>
              <a:cs typeface="Calibri"/>
            </a:rPr>
            <a:t>i.e.  [(mXc/tX)-1]/G . </a:t>
          </a:r>
          <a:r>
            <a:rPr lang="en-US" cap="none" sz="1100" b="0" i="0" u="none" baseline="0">
              <a:solidFill>
                <a:srgbClr val="800080"/>
              </a:solidFill>
              <a:latin typeface="Calibri"/>
              <a:ea typeface="Calibri"/>
              <a:cs typeface="Calibri"/>
            </a:rPr>
            <a:t>Manually calculated:  0.1/0.5=0.2 - correct!
</a:t>
          </a:r>
          <a:r>
            <a:rPr lang="en-US" cap="none" sz="1100" b="0" i="0" u="none" baseline="0">
              <a:solidFill>
                <a:srgbClr val="FF0000"/>
              </a:solidFill>
              <a:latin typeface="Calibri"/>
              <a:ea typeface="Calibri"/>
              <a:cs typeface="Calibri"/>
            </a:rPr>
            <a:t>Factor. </a:t>
          </a:r>
          <a:r>
            <a:rPr lang="en-US" cap="none" sz="1100" b="0" i="0" u="none" baseline="0">
              <a:solidFill>
                <a:srgbClr val="008000"/>
              </a:solidFill>
              <a:latin typeface="Calibri"/>
              <a:ea typeface="Calibri"/>
              <a:cs typeface="Calibri"/>
            </a:rPr>
            <a:t> From this evaluation, this is the factor you have to use on your measurement values to get the best correspondence with the target value for X. </a:t>
          </a:r>
          <a:r>
            <a:rPr lang="en-US" cap="none" sz="1100" b="0" i="0" u="none" baseline="0">
              <a:solidFill>
                <a:srgbClr val="3366FF"/>
              </a:solidFill>
              <a:latin typeface="Calibri"/>
              <a:ea typeface="Calibri"/>
              <a:cs typeface="Calibri"/>
            </a:rPr>
            <a:t>AH4=HVIS(H4="";"";HVIS(R4="";C4/AB4;C4/AE4)) </a:t>
          </a:r>
          <a:r>
            <a:rPr lang="en-US" cap="none" sz="1100" b="0" i="0" u="none" baseline="0">
              <a:solidFill>
                <a:srgbClr val="000000"/>
              </a:solidFill>
              <a:latin typeface="Calibri"/>
              <a:ea typeface="Calibri"/>
              <a:cs typeface="Calibri"/>
            </a:rPr>
            <a:t>If a calibrator has not been run, then an uncorrected factor is calculated as tX/mX, otherwise a corrected factor tX/mXc = tX/mX/tC·mC is calculated . </a:t>
          </a:r>
          <a:r>
            <a:rPr lang="en-US" cap="none" sz="1100" b="0" i="0" u="none" baseline="0">
              <a:solidFill>
                <a:srgbClr val="800080"/>
              </a:solidFill>
              <a:latin typeface="Calibri"/>
              <a:ea typeface="Calibri"/>
              <a:cs typeface="Calibri"/>
            </a:rPr>
            <a:t>Manually calculated:  tX/mXc = 140.65/140.8=0.999 - correct! </a:t>
          </a:r>
          <a:r>
            <a:rPr lang="en-US" cap="none" sz="1100" b="0" i="0" u="none" baseline="0">
              <a:solidFill>
                <a:srgbClr val="000000"/>
              </a:solidFill>
              <a:latin typeface="Calibri"/>
              <a:ea typeface="Calibri"/>
              <a:cs typeface="Calibri"/>
            </a:rPr>
            <a:t>If the measured values for the calibrator are deleted, then  tX/mX is calculated. </a:t>
          </a:r>
          <a:r>
            <a:rPr lang="en-US" cap="none" sz="1100" b="0" i="0" u="none" baseline="0">
              <a:solidFill>
                <a:srgbClr val="666699"/>
              </a:solidFill>
              <a:latin typeface="Calibri"/>
              <a:ea typeface="Calibri"/>
              <a:cs typeface="Calibri"/>
            </a:rPr>
            <a:t>Manually calculated: 140.65/140.9 =  0.9982 - correct!
</a:t>
          </a:r>
          <a:r>
            <a:rPr lang="en-US" cap="none" sz="1100" b="0" i="0" u="none" baseline="0">
              <a:solidFill>
                <a:srgbClr val="FF0000"/>
              </a:solidFill>
              <a:latin typeface="Calibri"/>
              <a:ea typeface="Calibri"/>
              <a:cs typeface="Calibri"/>
            </a:rPr>
            <a:t>U (Factor), p=0.95 Sign. (0.05)  </a:t>
          </a:r>
          <a:r>
            <a:rPr lang="en-US" cap="none" sz="1100" b="0" i="0" u="none" baseline="0">
              <a:solidFill>
                <a:srgbClr val="008000"/>
              </a:solidFill>
              <a:latin typeface="Calibri"/>
              <a:ea typeface="Calibri"/>
              <a:cs typeface="Calibri"/>
            </a:rPr>
            <a:t>Expanded uncertainty (95% confidence) in calculated factor based on uncertainty in target value and measurements of X and calibrator, and in rounding of measurement values. If less than two values for any of X or C, a "?" is shown. </a:t>
          </a:r>
          <a:r>
            <a:rPr lang="en-US" cap="none" sz="1100" b="0" i="0" u="none" baseline="0">
              <a:solidFill>
                <a:srgbClr val="3366FF"/>
              </a:solidFill>
              <a:latin typeface="Calibri"/>
              <a:ea typeface="Calibri"/>
              <a:cs typeface="Calibri"/>
            </a:rPr>
            <a:t>AI4=HVIS(AB4="";"";HVIS(OG(AP4&gt;1;AQ4&gt;1);ROT(AR4/AP4/C4^2+(D4/2/C4)^2+AS4/AQ4/E4^2+(F4/E4)^2)*AH4*AU4;"?")) </a:t>
          </a:r>
          <a:r>
            <a:rPr lang="en-US" cap="none" sz="1100" b="0" i="0" u="none" baseline="0">
              <a:solidFill>
                <a:srgbClr val="000000"/>
              </a:solidFill>
              <a:latin typeface="Calibri"/>
              <a:ea typeface="Calibri"/>
              <a:cs typeface="Calibri"/>
            </a:rPr>
            <a:t>i.e. √[uX</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/nX/tX</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+(2</a:t>
          </a:r>
          <a:r>
            <a:rPr lang="en-US" cap="none" sz="1100" b="0" i="0" u="none" baseline="0">
              <a:solidFill>
                <a:srgbClr val="3366FF"/>
              </a:solidFill>
              <a:latin typeface="Calibri"/>
              <a:ea typeface="Calibri"/>
              <a:cs typeface="Calibri"/>
            </a:rPr>
            <a:t>·</a:t>
          </a:r>
          <a:r>
            <a:rPr lang="en-US" cap="none" sz="1100" b="0" i="0" u="none" baseline="0">
              <a:solidFill>
                <a:srgbClr val="000000"/>
              </a:solidFill>
              <a:latin typeface="Calibri"/>
              <a:ea typeface="Calibri"/>
              <a:cs typeface="Calibri"/>
            </a:rPr>
            <a:t>utX/2/tX)</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+uC</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/nC/tC</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+(uC/mC)</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]·Factor·T</a:t>
          </a:r>
          <a:r>
            <a:rPr lang="en-US" cap="none" sz="1100" b="0" i="0" u="none" baseline="-25000">
              <a:solidFill>
                <a:srgbClr val="000000"/>
              </a:solidFill>
              <a:latin typeface="Calibri"/>
              <a:ea typeface="Calibri"/>
              <a:cs typeface="Calibri"/>
            </a:rPr>
            <a:t>f,0.025 </a:t>
          </a:r>
          <a:r>
            <a:rPr lang="en-US" cap="none" sz="1100" b="0" i="0" u="none" baseline="0">
              <a:solidFill>
                <a:srgbClr val="000000"/>
              </a:solidFill>
              <a:latin typeface="Calibri"/>
              <a:ea typeface="Calibri"/>
              <a:cs typeface="Calibri"/>
            </a:rPr>
            <a:t> where  f, the degrees of freedom, is calculated as AU4=(AR4+AS4)^2/(AR4^2/(AP4-1)+AS4^2/(AQ4-1))  i.e.  (uX</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+uC</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/[uX</a:t>
          </a:r>
          <a:r>
            <a:rPr lang="en-US" cap="none" sz="1100" b="0" i="0" u="none" baseline="30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/(nX-1)+uC</a:t>
          </a:r>
          <a:r>
            <a:rPr lang="en-US" cap="none" sz="1100" b="0" i="0" u="none" baseline="30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/(nC-1)] (ref.  Guttman&amp;Wilks. Introductory Engineering Statistics. Wiley.  1965). </a:t>
          </a:r>
          <a:r>
            <a:rPr lang="en-US" cap="none" sz="1100" b="0" i="0" u="none" baseline="0">
              <a:solidFill>
                <a:srgbClr val="800080"/>
              </a:solidFill>
              <a:latin typeface="Calibri"/>
              <a:ea typeface="Calibri"/>
              <a:cs typeface="Calibri"/>
            </a:rPr>
            <a:t>Manually calculated:  √[0.92</a:t>
          </a:r>
          <a:r>
            <a:rPr lang="en-US" cap="none" sz="1100" b="0" i="0" u="none" baseline="30000">
              <a:solidFill>
                <a:srgbClr val="800080"/>
              </a:solidFill>
              <a:latin typeface="Calibri"/>
              <a:ea typeface="Calibri"/>
              <a:cs typeface="Calibri"/>
            </a:rPr>
            <a:t>2</a:t>
          </a:r>
          <a:r>
            <a:rPr lang="en-US" cap="none" sz="1100" b="0" i="0" u="none" baseline="0">
              <a:solidFill>
                <a:srgbClr val="800080"/>
              </a:solidFill>
              <a:latin typeface="Calibri"/>
              <a:ea typeface="Calibri"/>
              <a:cs typeface="Calibri"/>
            </a:rPr>
            <a:t>/10/140.65</a:t>
          </a:r>
          <a:r>
            <a:rPr lang="en-US" cap="none" sz="1100" b="0" i="0" u="none" baseline="30000">
              <a:solidFill>
                <a:srgbClr val="800080"/>
              </a:solidFill>
              <a:latin typeface="Calibri"/>
              <a:ea typeface="Calibri"/>
              <a:cs typeface="Calibri"/>
            </a:rPr>
            <a:t>2</a:t>
          </a:r>
          <a:r>
            <a:rPr lang="en-US" cap="none" sz="1100" b="0" i="0" u="none" baseline="0">
              <a:solidFill>
                <a:srgbClr val="800080"/>
              </a:solidFill>
              <a:latin typeface="Calibri"/>
              <a:ea typeface="Calibri"/>
              <a:cs typeface="Calibri"/>
            </a:rPr>
            <a:t>+(2·0.75/2/140.65)</a:t>
          </a:r>
          <a:r>
            <a:rPr lang="en-US" cap="none" sz="1100" b="0" i="0" u="none" baseline="30000">
              <a:solidFill>
                <a:srgbClr val="800080"/>
              </a:solidFill>
              <a:latin typeface="Calibri"/>
              <a:ea typeface="Calibri"/>
              <a:cs typeface="Calibri"/>
            </a:rPr>
            <a:t>2</a:t>
          </a:r>
          <a:r>
            <a:rPr lang="en-US" cap="none" sz="1100" b="0" i="0" u="none" baseline="0">
              <a:solidFill>
                <a:srgbClr val="800080"/>
              </a:solidFill>
              <a:latin typeface="Calibri"/>
              <a:ea typeface="Calibri"/>
              <a:cs typeface="Calibri"/>
            </a:rPr>
            <a:t>+0.92</a:t>
          </a:r>
          <a:r>
            <a:rPr lang="en-US" cap="none" sz="1100" b="0" i="0" u="none" baseline="30000">
              <a:solidFill>
                <a:srgbClr val="800080"/>
              </a:solidFill>
              <a:latin typeface="Calibri"/>
              <a:ea typeface="Calibri"/>
              <a:cs typeface="Calibri"/>
            </a:rPr>
            <a:t>2</a:t>
          </a:r>
          <a:r>
            <a:rPr lang="en-US" cap="none" sz="1100" b="0" i="0" u="none" baseline="0">
              <a:solidFill>
                <a:srgbClr val="800080"/>
              </a:solidFill>
              <a:latin typeface="Calibri"/>
              <a:ea typeface="Calibri"/>
              <a:cs typeface="Calibri"/>
            </a:rPr>
            <a:t>/10/150</a:t>
          </a:r>
          <a:r>
            <a:rPr lang="en-US" cap="none" sz="1100" b="0" i="0" u="none" baseline="30000">
              <a:solidFill>
                <a:srgbClr val="800080"/>
              </a:solidFill>
              <a:latin typeface="Calibri"/>
              <a:ea typeface="Calibri"/>
              <a:cs typeface="Calibri"/>
            </a:rPr>
            <a:t>2</a:t>
          </a:r>
          <a:r>
            <a:rPr lang="en-US" cap="none" sz="1100" b="0" i="0" u="none" baseline="0">
              <a:solidFill>
                <a:srgbClr val="800080"/>
              </a:solidFill>
              <a:latin typeface="Calibri"/>
              <a:ea typeface="Calibri"/>
              <a:cs typeface="Calibri"/>
            </a:rPr>
            <a:t>+(0.92/150.1)</a:t>
          </a:r>
          <a:r>
            <a:rPr lang="en-US" cap="none" sz="1100" b="0" i="0" u="none" baseline="30000">
              <a:solidFill>
                <a:srgbClr val="800080"/>
              </a:solidFill>
              <a:latin typeface="Calibri"/>
              <a:ea typeface="Calibri"/>
              <a:cs typeface="Calibri"/>
            </a:rPr>
            <a:t>2</a:t>
          </a:r>
          <a:r>
            <a:rPr lang="en-US" cap="none" sz="1100" b="0" i="0" u="none" baseline="0">
              <a:solidFill>
                <a:srgbClr val="800080"/>
              </a:solidFill>
              <a:latin typeface="Calibri"/>
              <a:ea typeface="Calibri"/>
              <a:cs typeface="Calibri"/>
            </a:rPr>
            <a:t>]·0.999·2.10 = 0.018 correct within rounding errors to 0.016 calculated by the spreadsheet!</a:t>
          </a:r>
          <a:r>
            <a:rPr lang="en-US" cap="none" sz="1100" b="0" i="0" u="none" baseline="-25000">
              <a:solidFill>
                <a:srgbClr val="800080"/>
              </a:solidFill>
              <a:latin typeface="Calibri"/>
              <a:ea typeface="Calibri"/>
              <a:cs typeface="Calibri"/>
            </a:rPr>
            <a:t>
</a:t>
          </a:r>
          <a:r>
            <a:rPr lang="en-US" cap="none" sz="1100" b="0" i="0" u="none" baseline="0">
              <a:solidFill>
                <a:srgbClr val="FF0000"/>
              </a:solidFill>
              <a:latin typeface="Calibri"/>
              <a:ea typeface="Calibri"/>
              <a:cs typeface="Calibri"/>
            </a:rPr>
            <a:t>Sign. (0.05) </a:t>
          </a:r>
          <a:r>
            <a:rPr lang="en-US" cap="none" sz="1100" b="0" i="1" u="none" baseline="0">
              <a:solidFill>
                <a:srgbClr val="008000"/>
              </a:solidFill>
              <a:latin typeface="Calibri"/>
              <a:ea typeface="Calibri"/>
              <a:cs typeface="Calibri"/>
            </a:rPr>
            <a:t> </a:t>
          </a:r>
          <a:r>
            <a:rPr lang="en-US" cap="none" sz="1100" b="0" i="0" u="none" baseline="0">
              <a:solidFill>
                <a:srgbClr val="008000"/>
              </a:solidFill>
              <a:latin typeface="Calibri"/>
              <a:ea typeface="Calibri"/>
              <a:cs typeface="Calibri"/>
            </a:rPr>
            <a:t>Exclamation mark (!) if Factor is significantly different from 1 (p=0.05) and "?" if preceding column has "?". </a:t>
          </a:r>
          <a:r>
            <a:rPr lang="en-US" cap="none" sz="1100" b="0" i="0" u="none" baseline="0">
              <a:solidFill>
                <a:srgbClr val="3366FF"/>
              </a:solidFill>
              <a:latin typeface="Calibri"/>
              <a:ea typeface="Calibri"/>
              <a:cs typeface="Calibri"/>
            </a:rPr>
            <a:t>AJ4=HVIS(AB4="";"";HVIS(AI4="?";"?";HVIS(ABS(AH4-1)&gt;AI4;"!";""))).  </a:t>
          </a:r>
          <a:r>
            <a:rPr lang="en-US" cap="none" sz="1100" b="0" i="0" u="none" baseline="0">
              <a:solidFill>
                <a:srgbClr val="666699"/>
              </a:solidFill>
              <a:latin typeface="Calibri"/>
              <a:ea typeface="Calibri"/>
              <a:cs typeface="Calibri"/>
            </a:rPr>
            <a:t>No Exclamation mark (!)  in the example which is correct as 1 is contained in the 95% confidence interval 0.999±0.016. Increasing  tC to 153 gives one exclamation mark which is correct as 1 is not contained in  0.979±0.016
</a:t>
          </a:r>
          <a:r>
            <a:rPr lang="en-US" cap="none" sz="1100" b="0" i="0" u="none" baseline="0">
              <a:solidFill>
                <a:srgbClr val="FF0000"/>
              </a:solidFill>
              <a:latin typeface="Calibri"/>
              <a:ea typeface="Calibri"/>
              <a:cs typeface="Calibri"/>
            </a:rPr>
            <a:t>NB! </a:t>
          </a:r>
          <a:r>
            <a:rPr lang="en-US" cap="none" sz="1100" b="0" i="1" u="none" baseline="0">
              <a:solidFill>
                <a:srgbClr val="008000"/>
              </a:solidFill>
              <a:latin typeface="Calibri"/>
              <a:ea typeface="Calibri"/>
              <a:cs typeface="Calibri"/>
            </a:rPr>
            <a:t> Here you will get "!!" If |Deviation of X| is greater than twice the goal, otherwice "!" if you are outside the goal). </a:t>
          </a:r>
          <a:r>
            <a:rPr lang="en-US" cap="none" sz="1100" b="0" i="0" u="none" baseline="0">
              <a:solidFill>
                <a:srgbClr val="800080"/>
              </a:solidFill>
              <a:latin typeface="Calibri"/>
              <a:ea typeface="Calibri"/>
              <a:cs typeface="Calibri"/>
            </a:rPr>
            <a:t>
</a:t>
          </a:r>
          <a:r>
            <a:rPr lang="en-US" cap="none" sz="1100" b="0" i="1" u="none" baseline="0">
              <a:solidFill>
                <a:srgbClr val="3366FF"/>
              </a:solidFill>
              <a:latin typeface="Calibri"/>
              <a:ea typeface="Calibri"/>
              <a:cs typeface="Calibri"/>
            </a:rPr>
            <a:t>AK4=HVIS(H4="";"";HVIS(AE4="";HVIS(ABS(AD4)&gt;2;"!!";HVIS(ABS(AD4)&gt;1;"!";""));HVIS(ABS(AG4)&gt;2;"!!";HVIS(ABS(AG4)&gt;1;"!";"")))). </a:t>
          </a:r>
          <a:r>
            <a:rPr lang="en-US" cap="none" sz="1100" b="0" i="1" u="none" baseline="0">
              <a:solidFill>
                <a:srgbClr val="666699"/>
              </a:solidFill>
              <a:latin typeface="Calibri"/>
              <a:ea typeface="Calibri"/>
              <a:cs typeface="Calibri"/>
            </a:rPr>
            <a:t>Correct with no  exclamation mark because (mXc/tX)-1]/G &lt;1 i.e. 0.2&lt;1. Changing tC from 150 to 151 increases bXc/Goal  to 1.6 and one exclamation mark - correct. Further increase to 152 makes bXc/Goal =2.9 and two exclamation marks - correct. 
</a:t>
          </a:r>
          <a:r>
            <a:rPr lang="en-US" cap="none" sz="1100" b="0" i="1" u="none" baseline="0">
              <a:solidFill>
                <a:srgbClr val="FF0000"/>
              </a:solidFill>
              <a:latin typeface="Calibri"/>
              <a:ea typeface="Calibri"/>
              <a:cs typeface="Calibri"/>
            </a:rPr>
            <a:t>Decimal. </a:t>
          </a:r>
          <a:r>
            <a:rPr lang="en-US" cap="none" sz="1100" b="0" i="1" u="none" baseline="0">
              <a:solidFill>
                <a:srgbClr val="008000"/>
              </a:solidFill>
              <a:latin typeface="Calibri"/>
              <a:ea typeface="Calibri"/>
              <a:cs typeface="Calibri"/>
            </a:rPr>
            <a:t>Here you can register how many  figures you have after the decimal point in your measurement values. Common values are registered, but if you use others, please correct.
</a:t>
          </a:r>
          <a:r>
            <a:rPr lang="en-US" cap="none" sz="1100" b="0" i="1" u="none" baseline="0">
              <a:solidFill>
                <a:srgbClr val="008000"/>
              </a:solidFill>
              <a:latin typeface="Calibri"/>
              <a:ea typeface="Calibri"/>
              <a:cs typeface="Calibri"/>
            </a:rPr>
            <a:t>The values are used in the uncertainty calculations, but of course have no influence on the deviations calculated.
</a:t>
          </a:r>
          <a:r>
            <a:rPr lang="en-US" cap="none" sz="1100" b="0" i="1"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Validation of rows 5 -28
</a:t>
          </a:r>
          <a:r>
            <a:rPr lang="en-US" cap="none" sz="1100" b="0" i="0" u="none" baseline="0">
              <a:solidFill>
                <a:srgbClr val="000000"/>
              </a:solidFill>
              <a:latin typeface="Calibri"/>
              <a:ea typeface="Calibri"/>
              <a:cs typeface="Calibri"/>
            </a:rPr>
            <a:t>Copying the data in row 4 to all other rows for the yellow columns C, D and AM and all the white columns (E, F, H to AA, AN) yields the same results in all of the rows for columns AB to AK (see fig 1) i.e. when the row 4 is correct, then all other rows are correct.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27/7-2007
</a:t>
          </a:r>
          <a:r>
            <a:rPr lang="en-US" cap="none" sz="1100" b="0" i="0" u="none" baseline="0">
              <a:solidFill>
                <a:srgbClr val="000000"/>
              </a:solidFill>
              <a:latin typeface="Calibri"/>
              <a:ea typeface="Calibri"/>
              <a:cs typeface="Calibri"/>
            </a:rPr>
            <a:t>Pål  Rustad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0</xdr:colOff>
      <xdr:row>67</xdr:row>
      <xdr:rowOff>9525</xdr:rowOff>
    </xdr:from>
    <xdr:to>
      <xdr:col>34</xdr:col>
      <xdr:colOff>285750</xdr:colOff>
      <xdr:row>101</xdr:row>
      <xdr:rowOff>142875</xdr:rowOff>
    </xdr:to>
    <xdr:pic>
      <xdr:nvPicPr>
        <xdr:cNvPr id="2" name="Bilde 2" descr="x_val.GIF"/>
        <xdr:cNvPicPr preferRelativeResize="1">
          <a:picLocks noChangeAspect="1"/>
        </xdr:cNvPicPr>
      </xdr:nvPicPr>
      <xdr:blipFill>
        <a:blip r:embed="rId1"/>
        <a:stretch>
          <a:fillRect/>
        </a:stretch>
      </xdr:blipFill>
      <xdr:spPr>
        <a:xfrm>
          <a:off x="0" y="11668125"/>
          <a:ext cx="12192000" cy="5638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urst.no/norip/X/X_certificate.pdf"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Ark2"/>
  <dimension ref="A1:AX34"/>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I1"/>
    </sheetView>
  </sheetViews>
  <sheetFormatPr defaultColWidth="11.421875" defaultRowHeight="12.75"/>
  <cols>
    <col min="1" max="1" width="20.7109375" style="1" customWidth="1"/>
    <col min="2" max="2" width="5.7109375" style="1" customWidth="1"/>
    <col min="3" max="3" width="7.8515625" style="1" customWidth="1"/>
    <col min="4" max="4" width="6.57421875" style="1" customWidth="1"/>
    <col min="5" max="5" width="7.7109375" style="1" customWidth="1"/>
    <col min="6" max="6" width="7.28125" style="1" customWidth="1"/>
    <col min="7" max="7" width="6.140625" style="1" customWidth="1"/>
    <col min="8" max="16" width="4.28125" style="1" customWidth="1"/>
    <col min="17" max="17" width="4.28125" style="58" customWidth="1"/>
    <col min="18" max="18" width="4.28125" style="53" customWidth="1"/>
    <col min="19" max="26" width="4.28125" style="1" customWidth="1"/>
    <col min="27" max="27" width="4.57421875" style="1" customWidth="1"/>
    <col min="28" max="28" width="5.8515625" style="1" customWidth="1"/>
    <col min="29" max="29" width="8.28125" style="1" customWidth="1"/>
    <col min="30" max="30" width="6.28125" style="4" customWidth="1"/>
    <col min="31" max="32" width="6.8515625" style="1" customWidth="1"/>
    <col min="33" max="33" width="5.8515625" style="4" customWidth="1"/>
    <col min="34" max="34" width="7.421875" style="13" customWidth="1"/>
    <col min="35" max="35" width="6.7109375" style="13" customWidth="1"/>
    <col min="36" max="36" width="5.57421875" style="13" customWidth="1"/>
    <col min="37" max="37" width="3.28125" style="10" customWidth="1"/>
    <col min="38" max="38" width="5.7109375" style="1" customWidth="1"/>
    <col min="39" max="39" width="7.00390625" style="1" customWidth="1"/>
    <col min="40" max="40" width="5.140625" style="1" customWidth="1"/>
    <col min="41" max="41" width="5.140625" style="1" hidden="1" customWidth="1"/>
    <col min="42" max="42" width="3.421875" style="1" hidden="1" customWidth="1"/>
    <col min="43" max="43" width="3.57421875" style="1" hidden="1" customWidth="1"/>
    <col min="44" max="47" width="8.00390625" style="1" hidden="1" customWidth="1"/>
    <col min="48" max="50" width="7.7109375" style="1" customWidth="1"/>
    <col min="51" max="16384" width="11.421875" style="1" customWidth="1"/>
  </cols>
  <sheetData>
    <row r="1" spans="1:37" s="2" customFormat="1" ht="46.5" customHeight="1">
      <c r="A1" s="161" t="s">
        <v>38</v>
      </c>
      <c r="B1" s="162"/>
      <c r="C1" s="162"/>
      <c r="D1" s="162"/>
      <c r="E1" s="162"/>
      <c r="F1" s="162"/>
      <c r="G1" s="162"/>
      <c r="H1" s="162"/>
      <c r="I1" s="163"/>
      <c r="J1" s="164" t="s">
        <v>88</v>
      </c>
      <c r="K1" s="165"/>
      <c r="L1" s="165"/>
      <c r="M1" s="165"/>
      <c r="N1" s="165"/>
      <c r="O1" s="165"/>
      <c r="P1" s="165"/>
      <c r="Q1" s="165"/>
      <c r="R1" s="165"/>
      <c r="S1" s="165"/>
      <c r="T1" s="165"/>
      <c r="U1" s="165"/>
      <c r="V1" s="165"/>
      <c r="W1" s="165"/>
      <c r="X1" s="165"/>
      <c r="Y1" s="165"/>
      <c r="Z1" s="165"/>
      <c r="AA1" s="166"/>
      <c r="AB1" s="141" t="s">
        <v>46</v>
      </c>
      <c r="AC1" s="142"/>
      <c r="AD1" s="143"/>
      <c r="AE1" s="156" t="s">
        <v>42</v>
      </c>
      <c r="AF1" s="142"/>
      <c r="AG1" s="143"/>
      <c r="AH1" s="12"/>
      <c r="AI1" s="12"/>
      <c r="AJ1" s="12"/>
      <c r="AK1" s="8"/>
    </row>
    <row r="2" spans="1:47" s="60" customFormat="1" ht="29.25" customHeight="1">
      <c r="A2" s="144" t="s">
        <v>28</v>
      </c>
      <c r="B2" s="146" t="s">
        <v>29</v>
      </c>
      <c r="C2" s="59" t="s">
        <v>82</v>
      </c>
      <c r="D2" s="138" t="s">
        <v>83</v>
      </c>
      <c r="E2" s="138" t="s">
        <v>84</v>
      </c>
      <c r="F2" s="138" t="s">
        <v>85</v>
      </c>
      <c r="G2" s="154" t="s">
        <v>71</v>
      </c>
      <c r="H2" s="138" t="s">
        <v>14</v>
      </c>
      <c r="I2" s="138" t="s">
        <v>11</v>
      </c>
      <c r="J2" s="138" t="s">
        <v>12</v>
      </c>
      <c r="K2" s="138" t="s">
        <v>19</v>
      </c>
      <c r="L2" s="138" t="s">
        <v>20</v>
      </c>
      <c r="M2" s="138" t="s">
        <v>21</v>
      </c>
      <c r="N2" s="138" t="s">
        <v>22</v>
      </c>
      <c r="O2" s="138" t="s">
        <v>23</v>
      </c>
      <c r="P2" s="138" t="s">
        <v>24</v>
      </c>
      <c r="Q2" s="157" t="s">
        <v>25</v>
      </c>
      <c r="R2" s="159" t="s">
        <v>56</v>
      </c>
      <c r="S2" s="138" t="s">
        <v>57</v>
      </c>
      <c r="T2" s="138" t="s">
        <v>58</v>
      </c>
      <c r="U2" s="138" t="s">
        <v>59</v>
      </c>
      <c r="V2" s="138" t="s">
        <v>60</v>
      </c>
      <c r="W2" s="138" t="s">
        <v>61</v>
      </c>
      <c r="X2" s="138" t="s">
        <v>62</v>
      </c>
      <c r="Y2" s="138" t="s">
        <v>63</v>
      </c>
      <c r="Z2" s="138" t="s">
        <v>64</v>
      </c>
      <c r="AA2" s="138" t="s">
        <v>65</v>
      </c>
      <c r="AB2" s="138" t="s">
        <v>78</v>
      </c>
      <c r="AC2" s="138" t="s">
        <v>79</v>
      </c>
      <c r="AD2" s="148" t="s">
        <v>80</v>
      </c>
      <c r="AE2" s="138" t="s">
        <v>86</v>
      </c>
      <c r="AF2" s="138" t="s">
        <v>81</v>
      </c>
      <c r="AG2" s="148" t="s">
        <v>87</v>
      </c>
      <c r="AH2" s="150" t="s">
        <v>43</v>
      </c>
      <c r="AI2" s="150" t="s">
        <v>44</v>
      </c>
      <c r="AJ2" s="150" t="s">
        <v>73</v>
      </c>
      <c r="AK2" s="152" t="s">
        <v>45</v>
      </c>
      <c r="AM2" s="154" t="s">
        <v>50</v>
      </c>
      <c r="AN2" s="138" t="s">
        <v>51</v>
      </c>
      <c r="AO2" s="90" t="s">
        <v>54</v>
      </c>
      <c r="AP2" s="90" t="s">
        <v>52</v>
      </c>
      <c r="AQ2" s="90" t="s">
        <v>53</v>
      </c>
      <c r="AR2" s="91" t="s">
        <v>17</v>
      </c>
      <c r="AS2" s="91" t="s">
        <v>18</v>
      </c>
      <c r="AT2" s="91" t="s">
        <v>15</v>
      </c>
      <c r="AU2" s="91" t="s">
        <v>16</v>
      </c>
    </row>
    <row r="3" spans="1:47" s="3" customFormat="1" ht="30" customHeight="1">
      <c r="A3" s="145"/>
      <c r="B3" s="147"/>
      <c r="C3" s="103">
        <v>42075</v>
      </c>
      <c r="D3" s="139"/>
      <c r="E3" s="140"/>
      <c r="F3" s="140"/>
      <c r="G3" s="155"/>
      <c r="H3" s="140"/>
      <c r="I3" s="140"/>
      <c r="J3" s="140"/>
      <c r="K3" s="140"/>
      <c r="L3" s="140"/>
      <c r="M3" s="140"/>
      <c r="N3" s="140"/>
      <c r="O3" s="140"/>
      <c r="P3" s="140"/>
      <c r="Q3" s="158"/>
      <c r="R3" s="160"/>
      <c r="S3" s="140"/>
      <c r="T3" s="140"/>
      <c r="U3" s="140"/>
      <c r="V3" s="140"/>
      <c r="W3" s="140"/>
      <c r="X3" s="140"/>
      <c r="Y3" s="140"/>
      <c r="Z3" s="140"/>
      <c r="AA3" s="140"/>
      <c r="AB3" s="140"/>
      <c r="AC3" s="140"/>
      <c r="AD3" s="149"/>
      <c r="AE3" s="140"/>
      <c r="AF3" s="140"/>
      <c r="AG3" s="149"/>
      <c r="AH3" s="151"/>
      <c r="AI3" s="151"/>
      <c r="AJ3" s="151"/>
      <c r="AK3" s="153"/>
      <c r="AM3" s="155"/>
      <c r="AN3" s="140"/>
      <c r="AO3" s="92"/>
      <c r="AP3" s="92"/>
      <c r="AQ3" s="92"/>
      <c r="AR3" s="93"/>
      <c r="AS3" s="93"/>
      <c r="AT3" s="93"/>
      <c r="AU3" s="93"/>
    </row>
    <row r="4" spans="1:50" ht="13.5" customHeight="1">
      <c r="A4" s="65" t="s">
        <v>30</v>
      </c>
      <c r="B4" s="66" t="s">
        <v>0</v>
      </c>
      <c r="C4" s="67">
        <v>140.65</v>
      </c>
      <c r="D4" s="85">
        <v>0.75</v>
      </c>
      <c r="E4" s="7"/>
      <c r="F4" s="7">
        <v>0</v>
      </c>
      <c r="G4" s="134">
        <f>AM4</f>
        <v>0.005</v>
      </c>
      <c r="H4" s="20"/>
      <c r="I4" s="20"/>
      <c r="J4" s="20"/>
      <c r="K4" s="20"/>
      <c r="L4" s="20"/>
      <c r="M4" s="20"/>
      <c r="N4" s="20"/>
      <c r="O4" s="20"/>
      <c r="P4" s="20"/>
      <c r="Q4" s="54"/>
      <c r="R4" s="21"/>
      <c r="S4" s="20"/>
      <c r="T4" s="20"/>
      <c r="U4" s="20"/>
      <c r="V4" s="20"/>
      <c r="W4" s="20"/>
      <c r="X4" s="20"/>
      <c r="Y4" s="20"/>
      <c r="Z4" s="20"/>
      <c r="AA4" s="20"/>
      <c r="AB4" s="81">
        <f>IF(H4="","",AVERAGE(H4:Q4))</f>
      </c>
      <c r="AC4" s="6">
        <f aca="true" t="shared" si="0" ref="AC4:AC28">IF(H4="","",AB4/C4-1)</f>
      </c>
      <c r="AD4" s="15">
        <f>IF(H4="","",AC4/G4)</f>
      </c>
      <c r="AE4" s="5">
        <f>IF(R4="","",E4/AVERAGE(R4:AA4)*AB4)</f>
      </c>
      <c r="AF4" s="6">
        <f aca="true" t="shared" si="1" ref="AF4:AF28">IF(R4="","",AE4/C4-1)</f>
      </c>
      <c r="AG4" s="14">
        <f>IF(R4="","",AF4/G4)</f>
      </c>
      <c r="AH4" s="19">
        <f aca="true" t="shared" si="2" ref="AH4:AH28">IF(H4="","",IF(R4="",C4/AB4,C4/AE4))</f>
      </c>
      <c r="AI4" s="64">
        <f aca="true" t="shared" si="3" ref="AI4:AI28">IF(AB4="","",IF(AND(AP4&gt;1,AQ4&gt;1),SQRT(AR4/AP4/C4^2+(D4/2/C4)^2+AS4/AQ4/E4^2+(F4/E4)^2)*AH4*AU4,"?"))</f>
      </c>
      <c r="AJ4" s="22">
        <f>IF(AB4="","",IF(AI4="?","?",IF(ABS(AH4-1)&gt;AI4,"!","")))</f>
      </c>
      <c r="AK4" s="9">
        <f>IF(H4="","",IF(AE4="",IF(ABS(AD4)&gt;2,"!!",IF(ABS(AD4)&gt;1,"!","")),IF(ABS(AG4)&gt;2,"!!",IF(ABS(AG4)&gt;1,"!",""))))</f>
      </c>
      <c r="AM4" s="11">
        <v>0.005</v>
      </c>
      <c r="AN4" s="18">
        <v>0</v>
      </c>
      <c r="AO4" s="94">
        <f>10^(-2*AN4)/12</f>
        <v>0.08333333333333333</v>
      </c>
      <c r="AP4" s="94">
        <f>COUNT(H4:Q4)</f>
        <v>0</v>
      </c>
      <c r="AQ4" s="94">
        <f>COUNT(R4:AA4)</f>
        <v>0</v>
      </c>
      <c r="AR4" s="95" t="e">
        <f>STDEV(H4:Q4)^2+AO4</f>
        <v>#DIV/0!</v>
      </c>
      <c r="AS4" s="95" t="e">
        <f>STDEV(R4:AA4)^2+AO4</f>
        <v>#DIV/0!</v>
      </c>
      <c r="AT4" s="95" t="e">
        <f>(AR4+AS4)^2/(AR4^2/(AP4-1)+AS4^2/(AQ4-1))</f>
        <v>#DIV/0!</v>
      </c>
      <c r="AU4" s="93" t="e">
        <f>TINV(0.05,AT4)</f>
        <v>#DIV/0!</v>
      </c>
      <c r="AV4" s="62">
        <f aca="true" t="shared" si="4" ref="AV4:AV28">IF(AH4="","",AH4+AI4)</f>
      </c>
      <c r="AW4" s="61">
        <f>IF(AH4="","",AH4-AI4)</f>
      </c>
      <c r="AX4" s="61">
        <f>AH4</f>
      </c>
    </row>
    <row r="5" spans="1:50" ht="13.5" customHeight="1">
      <c r="A5" s="65" t="s">
        <v>31</v>
      </c>
      <c r="B5" s="66" t="s">
        <v>0</v>
      </c>
      <c r="C5" s="67">
        <v>3.732</v>
      </c>
      <c r="D5" s="85">
        <v>0.022</v>
      </c>
      <c r="E5" s="7"/>
      <c r="F5" s="7">
        <v>0</v>
      </c>
      <c r="G5" s="134">
        <f aca="true" t="shared" si="5" ref="G5:G28">AM5</f>
        <v>0.023</v>
      </c>
      <c r="H5" s="20"/>
      <c r="I5" s="20"/>
      <c r="J5" s="20"/>
      <c r="K5" s="20"/>
      <c r="L5" s="20"/>
      <c r="M5" s="20"/>
      <c r="N5" s="20"/>
      <c r="O5" s="20"/>
      <c r="P5" s="20"/>
      <c r="Q5" s="54"/>
      <c r="R5" s="21"/>
      <c r="S5" s="20"/>
      <c r="T5" s="20"/>
      <c r="U5" s="20"/>
      <c r="V5" s="20"/>
      <c r="W5" s="20"/>
      <c r="X5" s="20"/>
      <c r="Y5" s="20"/>
      <c r="Z5" s="20"/>
      <c r="AA5" s="20"/>
      <c r="AB5" s="5">
        <f aca="true" t="shared" si="6" ref="AB5:AB28">IF(H5="","",AVERAGE(H5:Q5))</f>
      </c>
      <c r="AC5" s="6">
        <f t="shared" si="0"/>
      </c>
      <c r="AD5" s="15">
        <f aca="true" t="shared" si="7" ref="AD5:AD28">IF(H5="","",AC5/G5)</f>
      </c>
      <c r="AE5" s="5">
        <f aca="true" t="shared" si="8" ref="AE5:AE28">IF(R5="","",E5/AVERAGE(R5:AA5)*AB5)</f>
      </c>
      <c r="AF5" s="6">
        <f t="shared" si="1"/>
      </c>
      <c r="AG5" s="14">
        <f aca="true" t="shared" si="9" ref="AG5:AG28">IF(R5="","",AF5/G5)</f>
      </c>
      <c r="AH5" s="63">
        <f t="shared" si="2"/>
      </c>
      <c r="AI5" s="64">
        <f t="shared" si="3"/>
      </c>
      <c r="AJ5" s="22">
        <f aca="true" t="shared" si="10" ref="AJ5:AJ28">IF(AB5="","",IF(AI5="?","?",IF(ABS(AH5-1)&gt;AI5,"!","")))</f>
      </c>
      <c r="AK5" s="9">
        <f aca="true" t="shared" si="11" ref="AK5:AK28">IF(H5="","",IF(AE5="",IF(ABS(AD5)&gt;2,"!!",IF(ABS(AD5)&gt;1,"!","")),IF(ABS(AG5)&gt;2,"!!",IF(ABS(AG5)&gt;1,"!",""))))</f>
      </c>
      <c r="AM5" s="11">
        <v>0.023</v>
      </c>
      <c r="AN5" s="18">
        <v>1</v>
      </c>
      <c r="AO5" s="94">
        <f aca="true" t="shared" si="12" ref="AO5:AO28">10^(-2*AN5)/12</f>
        <v>0.0008333333333333334</v>
      </c>
      <c r="AP5" s="94">
        <f aca="true" t="shared" si="13" ref="AP5:AP28">COUNT(H5:Q5)</f>
        <v>0</v>
      </c>
      <c r="AQ5" s="94">
        <f aca="true" t="shared" si="14" ref="AQ5:AQ28">COUNT(R5:AA5)</f>
        <v>0</v>
      </c>
      <c r="AR5" s="95" t="e">
        <f aca="true" t="shared" si="15" ref="AR5:AR28">STDEV(H5:Q5)^2+AO5</f>
        <v>#DIV/0!</v>
      </c>
      <c r="AS5" s="95" t="e">
        <f aca="true" t="shared" si="16" ref="AS5:AS28">STDEV(R5:AA5)^2+AO5</f>
        <v>#DIV/0!</v>
      </c>
      <c r="AT5" s="95" t="e">
        <f aca="true" t="shared" si="17" ref="AT5:AT28">(AR5+AS5)^2/(AR5^2/(AP5-1)+AS5^2/(AQ5-1))</f>
        <v>#DIV/0!</v>
      </c>
      <c r="AU5" s="93" t="e">
        <f aca="true" t="shared" si="18" ref="AU5:AU28">TINV(0.05,AT5)</f>
        <v>#DIV/0!</v>
      </c>
      <c r="AV5" s="62">
        <f t="shared" si="4"/>
      </c>
      <c r="AW5" s="61">
        <f aca="true" t="shared" si="19" ref="AW5:AW28">IF(AH5="","",AH5-AI5)</f>
      </c>
      <c r="AX5" s="61">
        <f aca="true" t="shared" si="20" ref="AX5:AX28">AH5</f>
      </c>
    </row>
    <row r="6" spans="1:50" ht="13.5" customHeight="1">
      <c r="A6" s="65" t="s">
        <v>69</v>
      </c>
      <c r="B6" s="66" t="s">
        <v>89</v>
      </c>
      <c r="C6" s="68">
        <v>70.83</v>
      </c>
      <c r="D6" s="86">
        <v>1.88</v>
      </c>
      <c r="E6" s="16"/>
      <c r="F6" s="7">
        <v>0</v>
      </c>
      <c r="G6" s="134">
        <f t="shared" si="5"/>
        <v>0.047</v>
      </c>
      <c r="H6" s="20"/>
      <c r="I6" s="20"/>
      <c r="J6" s="20"/>
      <c r="K6" s="20"/>
      <c r="L6" s="20"/>
      <c r="M6" s="20"/>
      <c r="N6" s="20"/>
      <c r="O6" s="20"/>
      <c r="P6" s="20"/>
      <c r="Q6" s="54"/>
      <c r="R6" s="21"/>
      <c r="S6" s="20"/>
      <c r="T6" s="20"/>
      <c r="U6" s="20"/>
      <c r="V6" s="20"/>
      <c r="W6" s="20"/>
      <c r="X6" s="20"/>
      <c r="Y6" s="20"/>
      <c r="Z6" s="20"/>
      <c r="AA6" s="20"/>
      <c r="AB6" s="5">
        <f t="shared" si="6"/>
      </c>
      <c r="AC6" s="6">
        <f t="shared" si="0"/>
      </c>
      <c r="AD6" s="15">
        <f t="shared" si="7"/>
      </c>
      <c r="AE6" s="5">
        <f t="shared" si="8"/>
      </c>
      <c r="AF6" s="6">
        <f t="shared" si="1"/>
      </c>
      <c r="AG6" s="14">
        <f t="shared" si="9"/>
      </c>
      <c r="AH6" s="63">
        <f t="shared" si="2"/>
      </c>
      <c r="AI6" s="64">
        <f t="shared" si="3"/>
      </c>
      <c r="AJ6" s="22">
        <f t="shared" si="10"/>
      </c>
      <c r="AK6" s="9">
        <f t="shared" si="11"/>
      </c>
      <c r="AM6" s="11">
        <v>0.047</v>
      </c>
      <c r="AN6" s="18">
        <v>0</v>
      </c>
      <c r="AO6" s="94">
        <f t="shared" si="12"/>
        <v>0.08333333333333333</v>
      </c>
      <c r="AP6" s="94">
        <f t="shared" si="13"/>
        <v>0</v>
      </c>
      <c r="AQ6" s="94">
        <f t="shared" si="14"/>
        <v>0</v>
      </c>
      <c r="AR6" s="95" t="e">
        <f t="shared" si="15"/>
        <v>#DIV/0!</v>
      </c>
      <c r="AS6" s="95" t="e">
        <f t="shared" si="16"/>
        <v>#DIV/0!</v>
      </c>
      <c r="AT6" s="95" t="e">
        <f t="shared" si="17"/>
        <v>#DIV/0!</v>
      </c>
      <c r="AU6" s="93" t="e">
        <f t="shared" si="18"/>
        <v>#DIV/0!</v>
      </c>
      <c r="AV6" s="62">
        <f t="shared" si="4"/>
      </c>
      <c r="AW6" s="61">
        <f t="shared" si="19"/>
      </c>
      <c r="AX6" s="61">
        <f t="shared" si="20"/>
      </c>
    </row>
    <row r="7" spans="1:50" ht="13.5" customHeight="1">
      <c r="A7" s="65" t="s">
        <v>67</v>
      </c>
      <c r="B7" s="66" t="s">
        <v>0</v>
      </c>
      <c r="C7" s="69">
        <v>4.91</v>
      </c>
      <c r="D7" s="85">
        <v>0.026</v>
      </c>
      <c r="E7" s="7"/>
      <c r="F7" s="7">
        <v>0</v>
      </c>
      <c r="G7" s="134">
        <f t="shared" si="5"/>
        <v>0.079</v>
      </c>
      <c r="H7" s="20"/>
      <c r="I7" s="20"/>
      <c r="J7" s="20"/>
      <c r="K7" s="20"/>
      <c r="L7" s="20"/>
      <c r="M7" s="20"/>
      <c r="N7" s="20"/>
      <c r="O7" s="20"/>
      <c r="P7" s="20"/>
      <c r="Q7" s="54"/>
      <c r="R7" s="21"/>
      <c r="S7" s="21"/>
      <c r="T7" s="21"/>
      <c r="U7" s="21"/>
      <c r="V7" s="20"/>
      <c r="W7" s="20"/>
      <c r="X7" s="20"/>
      <c r="Y7" s="20"/>
      <c r="Z7" s="20"/>
      <c r="AA7" s="20"/>
      <c r="AB7" s="5">
        <f t="shared" si="6"/>
      </c>
      <c r="AC7" s="6">
        <f t="shared" si="0"/>
      </c>
      <c r="AD7" s="15">
        <f t="shared" si="7"/>
      </c>
      <c r="AE7" s="5">
        <f t="shared" si="8"/>
      </c>
      <c r="AF7" s="6">
        <f t="shared" si="1"/>
      </c>
      <c r="AG7" s="14">
        <f t="shared" si="9"/>
      </c>
      <c r="AH7" s="63">
        <f t="shared" si="2"/>
      </c>
      <c r="AI7" s="64">
        <f t="shared" si="3"/>
      </c>
      <c r="AJ7" s="22">
        <f t="shared" si="10"/>
      </c>
      <c r="AK7" s="9">
        <f t="shared" si="11"/>
      </c>
      <c r="AM7" s="11">
        <v>0.079</v>
      </c>
      <c r="AN7" s="18">
        <v>1</v>
      </c>
      <c r="AO7" s="94">
        <f t="shared" si="12"/>
        <v>0.0008333333333333334</v>
      </c>
      <c r="AP7" s="94">
        <f t="shared" si="13"/>
        <v>0</v>
      </c>
      <c r="AQ7" s="94">
        <f t="shared" si="14"/>
        <v>0</v>
      </c>
      <c r="AR7" s="95" t="e">
        <f t="shared" si="15"/>
        <v>#DIV/0!</v>
      </c>
      <c r="AS7" s="95" t="e">
        <f t="shared" si="16"/>
        <v>#DIV/0!</v>
      </c>
      <c r="AT7" s="95" t="e">
        <f t="shared" si="17"/>
        <v>#DIV/0!</v>
      </c>
      <c r="AU7" s="93" t="e">
        <f t="shared" si="18"/>
        <v>#DIV/0!</v>
      </c>
      <c r="AV7" s="62">
        <f t="shared" si="4"/>
      </c>
      <c r="AW7" s="61">
        <f t="shared" si="19"/>
      </c>
      <c r="AX7" s="61">
        <f t="shared" si="20"/>
      </c>
    </row>
    <row r="8" spans="1:50" ht="13.5" customHeight="1">
      <c r="A8" s="65" t="s">
        <v>1</v>
      </c>
      <c r="B8" s="66" t="s">
        <v>2</v>
      </c>
      <c r="C8" s="67">
        <v>68.7</v>
      </c>
      <c r="D8" s="85">
        <v>0.22</v>
      </c>
      <c r="E8" s="7"/>
      <c r="F8" s="7">
        <v>0</v>
      </c>
      <c r="G8" s="134">
        <f t="shared" si="5"/>
        <v>0.021</v>
      </c>
      <c r="H8" s="20"/>
      <c r="I8" s="20"/>
      <c r="J8" s="20"/>
      <c r="K8" s="20"/>
      <c r="L8" s="20"/>
      <c r="M8" s="20"/>
      <c r="N8" s="20"/>
      <c r="O8" s="20"/>
      <c r="P8" s="20"/>
      <c r="Q8" s="54"/>
      <c r="R8" s="21"/>
      <c r="S8" s="20"/>
      <c r="T8" s="20"/>
      <c r="U8" s="20"/>
      <c r="V8" s="20"/>
      <c r="W8" s="20"/>
      <c r="X8" s="20"/>
      <c r="Y8" s="20"/>
      <c r="Z8" s="20"/>
      <c r="AA8" s="20"/>
      <c r="AB8" s="5">
        <f t="shared" si="6"/>
      </c>
      <c r="AC8" s="6">
        <f t="shared" si="0"/>
      </c>
      <c r="AD8" s="15">
        <f t="shared" si="7"/>
      </c>
      <c r="AE8" s="5">
        <f t="shared" si="8"/>
      </c>
      <c r="AF8" s="6">
        <f t="shared" si="1"/>
      </c>
      <c r="AG8" s="14">
        <f t="shared" si="9"/>
      </c>
      <c r="AH8" s="63">
        <f t="shared" si="2"/>
      </c>
      <c r="AI8" s="64">
        <f t="shared" si="3"/>
      </c>
      <c r="AJ8" s="22">
        <f t="shared" si="10"/>
      </c>
      <c r="AK8" s="9">
        <f t="shared" si="11"/>
      </c>
      <c r="AM8" s="11">
        <v>0.021</v>
      </c>
      <c r="AN8" s="18">
        <v>0</v>
      </c>
      <c r="AO8" s="94">
        <f t="shared" si="12"/>
        <v>0.08333333333333333</v>
      </c>
      <c r="AP8" s="94">
        <f t="shared" si="13"/>
        <v>0</v>
      </c>
      <c r="AQ8" s="94">
        <f t="shared" si="14"/>
        <v>0</v>
      </c>
      <c r="AR8" s="95" t="e">
        <f t="shared" si="15"/>
        <v>#DIV/0!</v>
      </c>
      <c r="AS8" s="95" t="e">
        <f t="shared" si="16"/>
        <v>#DIV/0!</v>
      </c>
      <c r="AT8" s="95" t="e">
        <f t="shared" si="17"/>
        <v>#DIV/0!</v>
      </c>
      <c r="AU8" s="93" t="e">
        <f t="shared" si="18"/>
        <v>#DIV/0!</v>
      </c>
      <c r="AV8" s="62">
        <f t="shared" si="4"/>
      </c>
      <c r="AW8" s="61">
        <f t="shared" si="19"/>
      </c>
      <c r="AX8" s="61">
        <f t="shared" si="20"/>
      </c>
    </row>
    <row r="9" spans="1:50" ht="13.5" customHeight="1">
      <c r="A9" s="65" t="s">
        <v>3</v>
      </c>
      <c r="B9" s="66" t="s">
        <v>2</v>
      </c>
      <c r="C9" s="102">
        <v>42</v>
      </c>
      <c r="D9" s="85">
        <v>1.2</v>
      </c>
      <c r="E9" s="7"/>
      <c r="F9" s="7">
        <v>0</v>
      </c>
      <c r="G9" s="134">
        <f t="shared" si="5"/>
        <v>0.021</v>
      </c>
      <c r="H9" s="20"/>
      <c r="I9" s="20"/>
      <c r="J9" s="20"/>
      <c r="K9" s="20"/>
      <c r="L9" s="20"/>
      <c r="M9" s="20"/>
      <c r="N9" s="20"/>
      <c r="O9" s="20"/>
      <c r="P9" s="20"/>
      <c r="Q9" s="54"/>
      <c r="R9" s="21"/>
      <c r="S9" s="20"/>
      <c r="T9" s="20"/>
      <c r="U9" s="20"/>
      <c r="V9" s="20"/>
      <c r="W9" s="20"/>
      <c r="X9" s="20"/>
      <c r="Y9" s="20"/>
      <c r="Z9" s="20"/>
      <c r="AA9" s="20"/>
      <c r="AB9" s="5">
        <f t="shared" si="6"/>
      </c>
      <c r="AC9" s="6">
        <f t="shared" si="0"/>
      </c>
      <c r="AD9" s="15">
        <f t="shared" si="7"/>
      </c>
      <c r="AE9" s="5">
        <f t="shared" si="8"/>
      </c>
      <c r="AF9" s="6">
        <f t="shared" si="1"/>
      </c>
      <c r="AG9" s="14">
        <f t="shared" si="9"/>
      </c>
      <c r="AH9" s="63">
        <f t="shared" si="2"/>
      </c>
      <c r="AI9" s="64">
        <f t="shared" si="3"/>
      </c>
      <c r="AJ9" s="22">
        <f t="shared" si="10"/>
      </c>
      <c r="AK9" s="9">
        <f t="shared" si="11"/>
      </c>
      <c r="AM9" s="11">
        <v>0.021</v>
      </c>
      <c r="AN9" s="18">
        <v>0</v>
      </c>
      <c r="AO9" s="94">
        <f t="shared" si="12"/>
        <v>0.08333333333333333</v>
      </c>
      <c r="AP9" s="94">
        <f t="shared" si="13"/>
        <v>0</v>
      </c>
      <c r="AQ9" s="94">
        <f t="shared" si="14"/>
        <v>0</v>
      </c>
      <c r="AR9" s="95" t="e">
        <f t="shared" si="15"/>
        <v>#DIV/0!</v>
      </c>
      <c r="AS9" s="95" t="e">
        <f t="shared" si="16"/>
        <v>#DIV/0!</v>
      </c>
      <c r="AT9" s="95" t="e">
        <f t="shared" si="17"/>
        <v>#DIV/0!</v>
      </c>
      <c r="AU9" s="93" t="e">
        <f t="shared" si="18"/>
        <v>#DIV/0!</v>
      </c>
      <c r="AV9" s="62">
        <f t="shared" si="4"/>
      </c>
      <c r="AW9" s="61">
        <f t="shared" si="19"/>
      </c>
      <c r="AX9" s="61">
        <f t="shared" si="20"/>
      </c>
    </row>
    <row r="10" spans="1:50" ht="13.5" customHeight="1">
      <c r="A10" s="65" t="s">
        <v>32</v>
      </c>
      <c r="B10" s="66" t="s">
        <v>0</v>
      </c>
      <c r="C10" s="67">
        <v>4.405</v>
      </c>
      <c r="D10" s="85">
        <v>0.034</v>
      </c>
      <c r="E10" s="7"/>
      <c r="F10" s="7">
        <v>0</v>
      </c>
      <c r="G10" s="134">
        <f t="shared" si="5"/>
        <v>0.0391</v>
      </c>
      <c r="H10" s="20"/>
      <c r="I10" s="20"/>
      <c r="J10" s="20"/>
      <c r="K10" s="20"/>
      <c r="L10" s="20"/>
      <c r="M10" s="20"/>
      <c r="N10" s="20"/>
      <c r="O10" s="20"/>
      <c r="P10" s="20"/>
      <c r="Q10" s="54"/>
      <c r="R10" s="21"/>
      <c r="S10" s="21"/>
      <c r="T10" s="21"/>
      <c r="U10" s="21"/>
      <c r="V10" s="20"/>
      <c r="W10" s="20"/>
      <c r="X10" s="20"/>
      <c r="Y10" s="20"/>
      <c r="Z10" s="20"/>
      <c r="AA10" s="20"/>
      <c r="AB10" s="5">
        <f t="shared" si="6"/>
      </c>
      <c r="AC10" s="6">
        <f t="shared" si="0"/>
      </c>
      <c r="AD10" s="15">
        <f t="shared" si="7"/>
      </c>
      <c r="AE10" s="5">
        <f t="shared" si="8"/>
      </c>
      <c r="AF10" s="6">
        <f t="shared" si="1"/>
      </c>
      <c r="AG10" s="14">
        <f t="shared" si="9"/>
      </c>
      <c r="AH10" s="63">
        <f t="shared" si="2"/>
      </c>
      <c r="AI10" s="64">
        <f t="shared" si="3"/>
      </c>
      <c r="AJ10" s="22">
        <f t="shared" si="10"/>
      </c>
      <c r="AK10" s="9">
        <f t="shared" si="11"/>
      </c>
      <c r="AM10" s="6">
        <v>0.0391</v>
      </c>
      <c r="AN10" s="18">
        <v>1</v>
      </c>
      <c r="AO10" s="94">
        <f t="shared" si="12"/>
        <v>0.0008333333333333334</v>
      </c>
      <c r="AP10" s="94">
        <f t="shared" si="13"/>
        <v>0</v>
      </c>
      <c r="AQ10" s="94">
        <f t="shared" si="14"/>
        <v>0</v>
      </c>
      <c r="AR10" s="95" t="e">
        <f t="shared" si="15"/>
        <v>#DIV/0!</v>
      </c>
      <c r="AS10" s="95" t="e">
        <f t="shared" si="16"/>
        <v>#DIV/0!</v>
      </c>
      <c r="AT10" s="95" t="e">
        <f t="shared" si="17"/>
        <v>#DIV/0!</v>
      </c>
      <c r="AU10" s="93" t="e">
        <f t="shared" si="18"/>
        <v>#DIV/0!</v>
      </c>
      <c r="AV10" s="62">
        <f t="shared" si="4"/>
      </c>
      <c r="AW10" s="61">
        <f t="shared" si="19"/>
      </c>
      <c r="AX10" s="61">
        <f t="shared" si="20"/>
      </c>
    </row>
    <row r="11" spans="1:50" ht="13.5" customHeight="1">
      <c r="A11" s="65" t="s">
        <v>33</v>
      </c>
      <c r="B11" s="66" t="s">
        <v>0</v>
      </c>
      <c r="C11" s="67">
        <v>2.325</v>
      </c>
      <c r="D11" s="85">
        <v>0.008</v>
      </c>
      <c r="E11" s="7"/>
      <c r="F11" s="7">
        <v>0</v>
      </c>
      <c r="G11" s="134">
        <f t="shared" si="5"/>
        <v>0.014</v>
      </c>
      <c r="H11" s="20"/>
      <c r="I11" s="20"/>
      <c r="J11" s="20"/>
      <c r="K11" s="20"/>
      <c r="L11" s="20"/>
      <c r="M11" s="20"/>
      <c r="N11" s="20"/>
      <c r="O11" s="20"/>
      <c r="P11" s="20"/>
      <c r="Q11" s="54"/>
      <c r="R11" s="21"/>
      <c r="S11" s="20"/>
      <c r="T11" s="20"/>
      <c r="U11" s="20"/>
      <c r="V11" s="20"/>
      <c r="W11" s="20"/>
      <c r="X11" s="20"/>
      <c r="Y11" s="20"/>
      <c r="Z11" s="20"/>
      <c r="AA11" s="20"/>
      <c r="AB11" s="5">
        <f t="shared" si="6"/>
      </c>
      <c r="AC11" s="6">
        <f t="shared" si="0"/>
      </c>
      <c r="AD11" s="15">
        <f t="shared" si="7"/>
      </c>
      <c r="AE11" s="5">
        <f t="shared" si="8"/>
      </c>
      <c r="AF11" s="6">
        <f t="shared" si="1"/>
      </c>
      <c r="AG11" s="14">
        <f t="shared" si="9"/>
      </c>
      <c r="AH11" s="19">
        <f t="shared" si="2"/>
      </c>
      <c r="AI11" s="17">
        <f t="shared" si="3"/>
      </c>
      <c r="AJ11" s="22">
        <f t="shared" si="10"/>
      </c>
      <c r="AK11" s="9">
        <f t="shared" si="11"/>
      </c>
      <c r="AM11" s="11">
        <v>0.014</v>
      </c>
      <c r="AN11" s="18">
        <v>2</v>
      </c>
      <c r="AO11" s="94">
        <f t="shared" si="12"/>
        <v>8.333333333333334E-06</v>
      </c>
      <c r="AP11" s="94">
        <f t="shared" si="13"/>
        <v>0</v>
      </c>
      <c r="AQ11" s="94">
        <f t="shared" si="14"/>
        <v>0</v>
      </c>
      <c r="AR11" s="95" t="e">
        <f t="shared" si="15"/>
        <v>#DIV/0!</v>
      </c>
      <c r="AS11" s="95" t="e">
        <f t="shared" si="16"/>
        <v>#DIV/0!</v>
      </c>
      <c r="AT11" s="95" t="e">
        <f t="shared" si="17"/>
        <v>#DIV/0!</v>
      </c>
      <c r="AU11" s="93" t="e">
        <f t="shared" si="18"/>
        <v>#DIV/0!</v>
      </c>
      <c r="AV11" s="62">
        <f t="shared" si="4"/>
      </c>
      <c r="AW11" s="61">
        <f t="shared" si="19"/>
      </c>
      <c r="AX11" s="61">
        <f t="shared" si="20"/>
      </c>
    </row>
    <row r="12" spans="1:50" ht="13.5" customHeight="1">
      <c r="A12" s="65" t="s">
        <v>26</v>
      </c>
      <c r="B12" s="66" t="s">
        <v>0</v>
      </c>
      <c r="C12" s="70">
        <v>0.81</v>
      </c>
      <c r="D12" s="85">
        <v>0.0065</v>
      </c>
      <c r="E12" s="7"/>
      <c r="F12" s="7">
        <v>0</v>
      </c>
      <c r="G12" s="134">
        <f t="shared" si="5"/>
        <v>0.026</v>
      </c>
      <c r="H12" s="20"/>
      <c r="I12" s="20"/>
      <c r="J12" s="20"/>
      <c r="K12" s="20"/>
      <c r="L12" s="20"/>
      <c r="M12" s="20"/>
      <c r="N12" s="20"/>
      <c r="O12" s="20"/>
      <c r="P12" s="20"/>
      <c r="Q12" s="54"/>
      <c r="R12" s="21"/>
      <c r="S12" s="20"/>
      <c r="T12" s="20"/>
      <c r="U12" s="20"/>
      <c r="V12" s="20"/>
      <c r="W12" s="20"/>
      <c r="X12" s="20"/>
      <c r="Y12" s="20"/>
      <c r="Z12" s="20"/>
      <c r="AA12" s="20"/>
      <c r="AB12" s="5">
        <f t="shared" si="6"/>
      </c>
      <c r="AC12" s="6">
        <f t="shared" si="0"/>
      </c>
      <c r="AD12" s="15">
        <f t="shared" si="7"/>
      </c>
      <c r="AE12" s="5">
        <f t="shared" si="8"/>
      </c>
      <c r="AF12" s="6">
        <f t="shared" si="1"/>
      </c>
      <c r="AG12" s="14">
        <f t="shared" si="9"/>
      </c>
      <c r="AH12" s="19">
        <f t="shared" si="2"/>
      </c>
      <c r="AI12" s="17">
        <f t="shared" si="3"/>
      </c>
      <c r="AJ12" s="22">
        <f t="shared" si="10"/>
      </c>
      <c r="AK12" s="9">
        <f t="shared" si="11"/>
      </c>
      <c r="AM12" s="11">
        <v>0.026</v>
      </c>
      <c r="AN12" s="18">
        <v>2</v>
      </c>
      <c r="AO12" s="94">
        <f t="shared" si="12"/>
        <v>8.333333333333334E-06</v>
      </c>
      <c r="AP12" s="94">
        <f t="shared" si="13"/>
        <v>0</v>
      </c>
      <c r="AQ12" s="94">
        <f t="shared" si="14"/>
        <v>0</v>
      </c>
      <c r="AR12" s="95" t="e">
        <f t="shared" si="15"/>
        <v>#DIV/0!</v>
      </c>
      <c r="AS12" s="95" t="e">
        <f t="shared" si="16"/>
        <v>#DIV/0!</v>
      </c>
      <c r="AT12" s="95" t="e">
        <f t="shared" si="17"/>
        <v>#DIV/0!</v>
      </c>
      <c r="AU12" s="93" t="e">
        <f t="shared" si="18"/>
        <v>#DIV/0!</v>
      </c>
      <c r="AV12" s="62">
        <f t="shared" si="4"/>
      </c>
      <c r="AW12" s="61">
        <f t="shared" si="19"/>
      </c>
      <c r="AX12" s="61">
        <f t="shared" si="20"/>
      </c>
    </row>
    <row r="13" spans="1:50" ht="13.5" customHeight="1">
      <c r="A13" s="65" t="s">
        <v>34</v>
      </c>
      <c r="B13" s="66" t="s">
        <v>0</v>
      </c>
      <c r="C13" s="67">
        <v>1.043</v>
      </c>
      <c r="D13" s="85">
        <v>0.004</v>
      </c>
      <c r="E13" s="7"/>
      <c r="F13" s="7">
        <v>0</v>
      </c>
      <c r="G13" s="134">
        <f t="shared" si="5"/>
        <v>0.054</v>
      </c>
      <c r="H13" s="20"/>
      <c r="I13" s="20"/>
      <c r="J13" s="20"/>
      <c r="K13" s="20"/>
      <c r="L13" s="20"/>
      <c r="M13" s="20"/>
      <c r="N13" s="20"/>
      <c r="O13" s="20"/>
      <c r="P13" s="20"/>
      <c r="Q13" s="54"/>
      <c r="R13" s="21"/>
      <c r="S13" s="20"/>
      <c r="T13" s="20"/>
      <c r="U13" s="20"/>
      <c r="V13" s="20"/>
      <c r="W13" s="20"/>
      <c r="X13" s="20"/>
      <c r="Y13" s="20"/>
      <c r="Z13" s="20"/>
      <c r="AA13" s="20"/>
      <c r="AB13" s="5">
        <f t="shared" si="6"/>
      </c>
      <c r="AC13" s="6">
        <f t="shared" si="0"/>
      </c>
      <c r="AD13" s="15">
        <f t="shared" si="7"/>
      </c>
      <c r="AE13" s="5">
        <f t="shared" si="8"/>
      </c>
      <c r="AF13" s="6">
        <f t="shared" si="1"/>
      </c>
      <c r="AG13" s="14">
        <f t="shared" si="9"/>
      </c>
      <c r="AH13" s="19">
        <f t="shared" si="2"/>
      </c>
      <c r="AI13" s="17">
        <f t="shared" si="3"/>
      </c>
      <c r="AJ13" s="22">
        <f t="shared" si="10"/>
      </c>
      <c r="AK13" s="9">
        <f t="shared" si="11"/>
      </c>
      <c r="AM13" s="11">
        <v>0.054</v>
      </c>
      <c r="AN13" s="18">
        <v>2</v>
      </c>
      <c r="AO13" s="94">
        <f t="shared" si="12"/>
        <v>8.333333333333334E-06</v>
      </c>
      <c r="AP13" s="94">
        <f t="shared" si="13"/>
        <v>0</v>
      </c>
      <c r="AQ13" s="94">
        <f t="shared" si="14"/>
        <v>0</v>
      </c>
      <c r="AR13" s="95" t="e">
        <f t="shared" si="15"/>
        <v>#DIV/0!</v>
      </c>
      <c r="AS13" s="95" t="e">
        <f t="shared" si="16"/>
        <v>#DIV/0!</v>
      </c>
      <c r="AT13" s="95" t="e">
        <f t="shared" si="17"/>
        <v>#DIV/0!</v>
      </c>
      <c r="AU13" s="93" t="e">
        <f t="shared" si="18"/>
        <v>#DIV/0!</v>
      </c>
      <c r="AV13" s="62">
        <f t="shared" si="4"/>
      </c>
      <c r="AW13" s="61">
        <f t="shared" si="19"/>
      </c>
      <c r="AX13" s="61">
        <f t="shared" si="20"/>
      </c>
    </row>
    <row r="14" spans="1:50" ht="13.5" customHeight="1">
      <c r="A14" s="65" t="s">
        <v>68</v>
      </c>
      <c r="B14" s="66" t="s">
        <v>90</v>
      </c>
      <c r="C14" s="67">
        <v>305.8</v>
      </c>
      <c r="D14" s="85">
        <v>3.1</v>
      </c>
      <c r="E14" s="7"/>
      <c r="F14" s="7">
        <v>0</v>
      </c>
      <c r="G14" s="134">
        <f t="shared" si="5"/>
        <v>0.072</v>
      </c>
      <c r="H14" s="20"/>
      <c r="I14" s="20"/>
      <c r="J14" s="20"/>
      <c r="K14" s="20"/>
      <c r="L14" s="20"/>
      <c r="M14" s="20"/>
      <c r="N14" s="20"/>
      <c r="O14" s="20"/>
      <c r="P14" s="20"/>
      <c r="Q14" s="54"/>
      <c r="R14" s="21"/>
      <c r="S14" s="20"/>
      <c r="T14" s="20"/>
      <c r="U14" s="20"/>
      <c r="V14" s="20"/>
      <c r="W14" s="20"/>
      <c r="X14" s="20"/>
      <c r="Y14" s="20"/>
      <c r="Z14" s="20"/>
      <c r="AA14" s="20"/>
      <c r="AB14" s="5">
        <f t="shared" si="6"/>
      </c>
      <c r="AC14" s="6">
        <f t="shared" si="0"/>
      </c>
      <c r="AD14" s="15">
        <f t="shared" si="7"/>
      </c>
      <c r="AE14" s="5">
        <f t="shared" si="8"/>
      </c>
      <c r="AF14" s="6">
        <f t="shared" si="1"/>
      </c>
      <c r="AG14" s="14">
        <f t="shared" si="9"/>
      </c>
      <c r="AH14" s="19">
        <f t="shared" si="2"/>
      </c>
      <c r="AI14" s="17">
        <f>IF(AB14="","",IF(AND(AP14&gt;1,AQ14&gt;1),SQRT(AR14/AP14/C14^2+(D14/2.6/C14)^2+AS14/AQ14/E14^2+(F14/E14)^2)*AH14*AU14,"?"))</f>
      </c>
      <c r="AJ14" s="22">
        <f t="shared" si="10"/>
      </c>
      <c r="AK14" s="9">
        <f t="shared" si="11"/>
      </c>
      <c r="AM14" s="11">
        <v>0.072</v>
      </c>
      <c r="AN14" s="18">
        <v>0</v>
      </c>
      <c r="AO14" s="94">
        <f t="shared" si="12"/>
        <v>0.08333333333333333</v>
      </c>
      <c r="AP14" s="94">
        <f t="shared" si="13"/>
        <v>0</v>
      </c>
      <c r="AQ14" s="94">
        <f t="shared" si="14"/>
        <v>0</v>
      </c>
      <c r="AR14" s="95" t="e">
        <f t="shared" si="15"/>
        <v>#DIV/0!</v>
      </c>
      <c r="AS14" s="95" t="e">
        <f t="shared" si="16"/>
        <v>#DIV/0!</v>
      </c>
      <c r="AT14" s="95" t="e">
        <f t="shared" si="17"/>
        <v>#DIV/0!</v>
      </c>
      <c r="AU14" s="93" t="e">
        <f t="shared" si="18"/>
        <v>#DIV/0!</v>
      </c>
      <c r="AV14" s="62">
        <f t="shared" si="4"/>
      </c>
      <c r="AW14" s="61">
        <f t="shared" si="19"/>
      </c>
      <c r="AX14" s="61">
        <f t="shared" si="20"/>
      </c>
    </row>
    <row r="15" spans="1:50" ht="13.5" customHeight="1">
      <c r="A15" s="65" t="s">
        <v>35</v>
      </c>
      <c r="B15" s="66" t="s">
        <v>0</v>
      </c>
      <c r="C15" s="69">
        <v>5.22</v>
      </c>
      <c r="D15" s="85">
        <v>0.023</v>
      </c>
      <c r="E15" s="7"/>
      <c r="F15" s="7">
        <v>0</v>
      </c>
      <c r="G15" s="134">
        <f t="shared" si="5"/>
        <v>0.03</v>
      </c>
      <c r="H15" s="20"/>
      <c r="I15" s="20"/>
      <c r="J15" s="20"/>
      <c r="K15" s="20"/>
      <c r="L15" s="20"/>
      <c r="M15" s="20"/>
      <c r="N15" s="20"/>
      <c r="O15" s="20"/>
      <c r="P15" s="20"/>
      <c r="Q15" s="54"/>
      <c r="R15" s="21"/>
      <c r="S15" s="20"/>
      <c r="T15" s="20"/>
      <c r="U15" s="20"/>
      <c r="V15" s="20"/>
      <c r="W15" s="20"/>
      <c r="X15" s="20"/>
      <c r="Y15" s="20"/>
      <c r="Z15" s="20"/>
      <c r="AA15" s="20"/>
      <c r="AB15" s="5">
        <f t="shared" si="6"/>
      </c>
      <c r="AC15" s="6">
        <f t="shared" si="0"/>
      </c>
      <c r="AD15" s="15">
        <f t="shared" si="7"/>
      </c>
      <c r="AE15" s="5">
        <f t="shared" si="8"/>
      </c>
      <c r="AF15" s="6">
        <f t="shared" si="1"/>
      </c>
      <c r="AG15" s="14">
        <f t="shared" si="9"/>
      </c>
      <c r="AH15" s="19">
        <f t="shared" si="2"/>
      </c>
      <c r="AI15" s="17">
        <f t="shared" si="3"/>
      </c>
      <c r="AJ15" s="22">
        <f t="shared" si="10"/>
      </c>
      <c r="AK15" s="9">
        <f t="shared" si="11"/>
      </c>
      <c r="AM15" s="11">
        <v>0.03</v>
      </c>
      <c r="AN15" s="18">
        <v>1</v>
      </c>
      <c r="AO15" s="94">
        <f t="shared" si="12"/>
        <v>0.0008333333333333334</v>
      </c>
      <c r="AP15" s="94">
        <f t="shared" si="13"/>
        <v>0</v>
      </c>
      <c r="AQ15" s="94">
        <f t="shared" si="14"/>
        <v>0</v>
      </c>
      <c r="AR15" s="95" t="e">
        <f t="shared" si="15"/>
        <v>#DIV/0!</v>
      </c>
      <c r="AS15" s="95" t="e">
        <f t="shared" si="16"/>
        <v>#DIV/0!</v>
      </c>
      <c r="AT15" s="95" t="e">
        <f t="shared" si="17"/>
        <v>#DIV/0!</v>
      </c>
      <c r="AU15" s="93" t="e">
        <f t="shared" si="18"/>
        <v>#DIV/0!</v>
      </c>
      <c r="AV15" s="62">
        <f t="shared" si="4"/>
      </c>
      <c r="AW15" s="61">
        <f t="shared" si="19"/>
      </c>
      <c r="AX15" s="61">
        <f t="shared" si="20"/>
      </c>
    </row>
    <row r="16" spans="1:50" ht="13.5" customHeight="1">
      <c r="A16" s="65" t="s">
        <v>36</v>
      </c>
      <c r="B16" s="66" t="s">
        <v>0</v>
      </c>
      <c r="C16" s="67">
        <v>1.287</v>
      </c>
      <c r="D16" s="85">
        <v>0.038</v>
      </c>
      <c r="E16" s="7"/>
      <c r="F16" s="7">
        <v>0</v>
      </c>
      <c r="G16" s="134">
        <f t="shared" si="5"/>
        <v>0.164</v>
      </c>
      <c r="H16" s="20"/>
      <c r="I16" s="20"/>
      <c r="J16" s="20"/>
      <c r="K16" s="20"/>
      <c r="L16" s="20"/>
      <c r="M16" s="20"/>
      <c r="N16" s="20"/>
      <c r="O16" s="20"/>
      <c r="P16" s="20"/>
      <c r="Q16" s="54"/>
      <c r="R16" s="21"/>
      <c r="S16" s="20"/>
      <c r="T16" s="20"/>
      <c r="U16" s="20"/>
      <c r="V16" s="20"/>
      <c r="W16" s="20"/>
      <c r="X16" s="20"/>
      <c r="Y16" s="20"/>
      <c r="Z16" s="20"/>
      <c r="AA16" s="20"/>
      <c r="AB16" s="5">
        <f t="shared" si="6"/>
      </c>
      <c r="AC16" s="6">
        <f t="shared" si="0"/>
      </c>
      <c r="AD16" s="15">
        <f t="shared" si="7"/>
      </c>
      <c r="AE16" s="5">
        <f t="shared" si="8"/>
      </c>
      <c r="AF16" s="6">
        <f t="shared" si="1"/>
      </c>
      <c r="AG16" s="14">
        <f t="shared" si="9"/>
      </c>
      <c r="AH16" s="19">
        <f t="shared" si="2"/>
      </c>
      <c r="AI16" s="17">
        <f t="shared" si="3"/>
      </c>
      <c r="AJ16" s="22">
        <f t="shared" si="10"/>
      </c>
      <c r="AK16" s="9">
        <f t="shared" si="11"/>
      </c>
      <c r="AM16" s="11">
        <v>0.164</v>
      </c>
      <c r="AN16" s="18">
        <v>2</v>
      </c>
      <c r="AO16" s="94">
        <f t="shared" si="12"/>
        <v>8.333333333333334E-06</v>
      </c>
      <c r="AP16" s="94">
        <f t="shared" si="13"/>
        <v>0</v>
      </c>
      <c r="AQ16" s="94">
        <f t="shared" si="14"/>
        <v>0</v>
      </c>
      <c r="AR16" s="95" t="e">
        <f t="shared" si="15"/>
        <v>#DIV/0!</v>
      </c>
      <c r="AS16" s="95" t="e">
        <f t="shared" si="16"/>
        <v>#DIV/0!</v>
      </c>
      <c r="AT16" s="95" t="e">
        <f t="shared" si="17"/>
        <v>#DIV/0!</v>
      </c>
      <c r="AU16" s="93" t="e">
        <f t="shared" si="18"/>
        <v>#DIV/0!</v>
      </c>
      <c r="AV16" s="62">
        <f t="shared" si="4"/>
      </c>
      <c r="AW16" s="61">
        <f t="shared" si="19"/>
      </c>
      <c r="AX16" s="61">
        <f t="shared" si="20"/>
      </c>
    </row>
    <row r="17" spans="1:50" ht="13.5" customHeight="1">
      <c r="A17" s="65" t="s">
        <v>4</v>
      </c>
      <c r="B17" s="66" t="s">
        <v>90</v>
      </c>
      <c r="C17" s="67">
        <v>8.97</v>
      </c>
      <c r="D17" s="85">
        <v>0.08</v>
      </c>
      <c r="E17" s="7"/>
      <c r="F17" s="7">
        <v>0</v>
      </c>
      <c r="G17" s="134">
        <f t="shared" si="5"/>
        <v>0.1518</v>
      </c>
      <c r="H17" s="20"/>
      <c r="I17" s="20"/>
      <c r="J17" s="20"/>
      <c r="K17" s="20"/>
      <c r="L17" s="20"/>
      <c r="M17" s="20"/>
      <c r="N17" s="20"/>
      <c r="O17" s="20"/>
      <c r="P17" s="20"/>
      <c r="Q17" s="54"/>
      <c r="R17" s="21"/>
      <c r="S17" s="20"/>
      <c r="T17" s="20"/>
      <c r="U17" s="20"/>
      <c r="V17" s="20"/>
      <c r="W17" s="20"/>
      <c r="X17" s="20"/>
      <c r="Y17" s="20"/>
      <c r="Z17" s="20"/>
      <c r="AA17" s="20"/>
      <c r="AB17" s="5">
        <f t="shared" si="6"/>
      </c>
      <c r="AC17" s="6">
        <f t="shared" si="0"/>
      </c>
      <c r="AD17" s="15">
        <f t="shared" si="7"/>
      </c>
      <c r="AE17" s="5">
        <f t="shared" si="8"/>
      </c>
      <c r="AF17" s="6">
        <f t="shared" si="1"/>
      </c>
      <c r="AG17" s="14">
        <f t="shared" si="9"/>
      </c>
      <c r="AH17" s="19">
        <f t="shared" si="2"/>
      </c>
      <c r="AI17" s="17">
        <f t="shared" si="3"/>
      </c>
      <c r="AJ17" s="22">
        <f t="shared" si="10"/>
      </c>
      <c r="AK17" s="9">
        <f t="shared" si="11"/>
      </c>
      <c r="AM17" s="6">
        <v>0.1518</v>
      </c>
      <c r="AN17" s="18">
        <v>0</v>
      </c>
      <c r="AO17" s="94">
        <f t="shared" si="12"/>
        <v>0.08333333333333333</v>
      </c>
      <c r="AP17" s="94">
        <f t="shared" si="13"/>
        <v>0</v>
      </c>
      <c r="AQ17" s="94">
        <f t="shared" si="14"/>
        <v>0</v>
      </c>
      <c r="AR17" s="95" t="e">
        <f t="shared" si="15"/>
        <v>#DIV/0!</v>
      </c>
      <c r="AS17" s="95" t="e">
        <f t="shared" si="16"/>
        <v>#DIV/0!</v>
      </c>
      <c r="AT17" s="95" t="e">
        <f t="shared" si="17"/>
        <v>#DIV/0!</v>
      </c>
      <c r="AU17" s="93" t="e">
        <f t="shared" si="18"/>
        <v>#DIV/0!</v>
      </c>
      <c r="AV17" s="62">
        <f t="shared" si="4"/>
      </c>
      <c r="AW17" s="61">
        <f t="shared" si="19"/>
      </c>
      <c r="AX17" s="61">
        <f t="shared" si="20"/>
      </c>
    </row>
    <row r="18" spans="1:50" ht="13.5" customHeight="1">
      <c r="A18" s="65" t="s">
        <v>37</v>
      </c>
      <c r="B18" s="66" t="s">
        <v>90</v>
      </c>
      <c r="C18" s="68">
        <v>20</v>
      </c>
      <c r="D18" s="85">
        <v>0.56</v>
      </c>
      <c r="E18" s="7"/>
      <c r="F18" s="7">
        <v>0</v>
      </c>
      <c r="G18" s="134">
        <f t="shared" si="5"/>
        <v>0.12419999999999999</v>
      </c>
      <c r="H18" s="20"/>
      <c r="I18" s="20"/>
      <c r="J18" s="20"/>
      <c r="K18" s="20"/>
      <c r="L18" s="20"/>
      <c r="M18" s="20"/>
      <c r="N18" s="20"/>
      <c r="O18" s="20"/>
      <c r="P18" s="20"/>
      <c r="Q18" s="54"/>
      <c r="R18" s="21"/>
      <c r="S18" s="20"/>
      <c r="T18" s="20"/>
      <c r="U18" s="20"/>
      <c r="V18" s="20"/>
      <c r="W18" s="20"/>
      <c r="X18" s="20"/>
      <c r="Y18" s="20"/>
      <c r="Z18" s="20"/>
      <c r="AA18" s="20"/>
      <c r="AB18" s="5">
        <f t="shared" si="6"/>
      </c>
      <c r="AC18" s="6">
        <f t="shared" si="0"/>
      </c>
      <c r="AD18" s="15">
        <f t="shared" si="7"/>
      </c>
      <c r="AE18" s="5">
        <f t="shared" si="8"/>
      </c>
      <c r="AF18" s="6">
        <f t="shared" si="1"/>
      </c>
      <c r="AG18" s="14">
        <f t="shared" si="9"/>
      </c>
      <c r="AH18" s="19">
        <f t="shared" si="2"/>
      </c>
      <c r="AI18" s="17">
        <f t="shared" si="3"/>
      </c>
      <c r="AJ18" s="22">
        <f t="shared" si="10"/>
      </c>
      <c r="AK18" s="9">
        <f t="shared" si="11"/>
      </c>
      <c r="AM18" s="6">
        <v>0.12419999999999999</v>
      </c>
      <c r="AN18" s="18">
        <v>1</v>
      </c>
      <c r="AO18" s="94">
        <f t="shared" si="12"/>
        <v>0.0008333333333333334</v>
      </c>
      <c r="AP18" s="94">
        <f t="shared" si="13"/>
        <v>0</v>
      </c>
      <c r="AQ18" s="94">
        <f t="shared" si="14"/>
        <v>0</v>
      </c>
      <c r="AR18" s="95" t="e">
        <f t="shared" si="15"/>
        <v>#DIV/0!</v>
      </c>
      <c r="AS18" s="95" t="e">
        <f t="shared" si="16"/>
        <v>#DIV/0!</v>
      </c>
      <c r="AT18" s="95" t="e">
        <f t="shared" si="17"/>
        <v>#DIV/0!</v>
      </c>
      <c r="AU18" s="93" t="e">
        <f t="shared" si="18"/>
        <v>#DIV/0!</v>
      </c>
      <c r="AV18" s="62">
        <f t="shared" si="4"/>
      </c>
      <c r="AW18" s="61">
        <f t="shared" si="19"/>
      </c>
      <c r="AX18" s="61">
        <f t="shared" si="20"/>
      </c>
    </row>
    <row r="19" spans="1:50" ht="13.5" customHeight="1">
      <c r="A19" s="71" t="s">
        <v>10</v>
      </c>
      <c r="B19" s="66" t="s">
        <v>90</v>
      </c>
      <c r="C19" s="80">
        <v>68.9</v>
      </c>
      <c r="D19" s="87">
        <v>1.31</v>
      </c>
      <c r="E19" s="7"/>
      <c r="F19" s="7">
        <v>0</v>
      </c>
      <c r="G19" s="134">
        <f t="shared" si="5"/>
        <v>0.048</v>
      </c>
      <c r="H19" s="20"/>
      <c r="I19" s="20"/>
      <c r="J19" s="20"/>
      <c r="K19" s="20"/>
      <c r="L19" s="20"/>
      <c r="M19" s="20"/>
      <c r="N19" s="20"/>
      <c r="O19" s="20"/>
      <c r="P19" s="20"/>
      <c r="Q19" s="54"/>
      <c r="R19" s="21"/>
      <c r="S19" s="20"/>
      <c r="T19" s="20"/>
      <c r="U19" s="20"/>
      <c r="V19" s="20"/>
      <c r="W19" s="20"/>
      <c r="X19" s="20"/>
      <c r="Y19" s="20"/>
      <c r="Z19" s="20"/>
      <c r="AA19" s="20"/>
      <c r="AB19" s="5">
        <f t="shared" si="6"/>
      </c>
      <c r="AC19" s="6">
        <f t="shared" si="0"/>
      </c>
      <c r="AD19" s="15">
        <f t="shared" si="7"/>
      </c>
      <c r="AE19" s="5">
        <f t="shared" si="8"/>
      </c>
      <c r="AF19" s="6">
        <f t="shared" si="1"/>
      </c>
      <c r="AG19" s="14">
        <f t="shared" si="9"/>
      </c>
      <c r="AH19" s="19">
        <f t="shared" si="2"/>
      </c>
      <c r="AI19" s="17">
        <f t="shared" si="3"/>
      </c>
      <c r="AJ19" s="22">
        <f t="shared" si="10"/>
      </c>
      <c r="AK19" s="9">
        <f t="shared" si="11"/>
      </c>
      <c r="AM19" s="11">
        <v>0.048</v>
      </c>
      <c r="AN19" s="18">
        <v>0</v>
      </c>
      <c r="AO19" s="94">
        <f t="shared" si="12"/>
        <v>0.08333333333333333</v>
      </c>
      <c r="AP19" s="94">
        <f t="shared" si="13"/>
        <v>0</v>
      </c>
      <c r="AQ19" s="94">
        <f t="shared" si="14"/>
        <v>0</v>
      </c>
      <c r="AR19" s="95" t="e">
        <f t="shared" si="15"/>
        <v>#DIV/0!</v>
      </c>
      <c r="AS19" s="95" t="e">
        <f t="shared" si="16"/>
        <v>#DIV/0!</v>
      </c>
      <c r="AT19" s="95" t="e">
        <f t="shared" si="17"/>
        <v>#DIV/0!</v>
      </c>
      <c r="AU19" s="93" t="e">
        <f t="shared" si="18"/>
        <v>#DIV/0!</v>
      </c>
      <c r="AV19" s="62">
        <f t="shared" si="4"/>
      </c>
      <c r="AW19" s="61">
        <f t="shared" si="19"/>
      </c>
      <c r="AX19" s="61">
        <f t="shared" si="20"/>
      </c>
    </row>
    <row r="20" spans="1:50" s="47" customFormat="1" ht="13.5" customHeight="1" thickBot="1">
      <c r="A20" s="72" t="s">
        <v>47</v>
      </c>
      <c r="B20" s="73" t="s">
        <v>0</v>
      </c>
      <c r="C20" s="74">
        <v>1.387</v>
      </c>
      <c r="D20" s="88">
        <v>0.006</v>
      </c>
      <c r="E20" s="36"/>
      <c r="F20" s="36">
        <v>0</v>
      </c>
      <c r="G20" s="135">
        <f t="shared" si="5"/>
        <v>0.08969999999999999</v>
      </c>
      <c r="H20" s="37"/>
      <c r="I20" s="37"/>
      <c r="J20" s="37"/>
      <c r="K20" s="37"/>
      <c r="L20" s="37"/>
      <c r="M20" s="37"/>
      <c r="N20" s="37"/>
      <c r="O20" s="37"/>
      <c r="P20" s="37"/>
      <c r="Q20" s="55"/>
      <c r="R20" s="38"/>
      <c r="S20" s="37"/>
      <c r="T20" s="37"/>
      <c r="U20" s="37"/>
      <c r="V20" s="37"/>
      <c r="W20" s="37"/>
      <c r="X20" s="37"/>
      <c r="Y20" s="37"/>
      <c r="Z20" s="37"/>
      <c r="AA20" s="37"/>
      <c r="AB20" s="39">
        <f t="shared" si="6"/>
      </c>
      <c r="AC20" s="40">
        <f t="shared" si="0"/>
      </c>
      <c r="AD20" s="41">
        <f t="shared" si="7"/>
      </c>
      <c r="AE20" s="39">
        <f t="shared" si="8"/>
      </c>
      <c r="AF20" s="40">
        <f t="shared" si="1"/>
      </c>
      <c r="AG20" s="42">
        <f t="shared" si="9"/>
      </c>
      <c r="AH20" s="43">
        <f t="shared" si="2"/>
      </c>
      <c r="AI20" s="44">
        <f t="shared" si="3"/>
      </c>
      <c r="AJ20" s="45">
        <f t="shared" si="10"/>
      </c>
      <c r="AK20" s="46">
        <f t="shared" si="11"/>
      </c>
      <c r="AM20" s="40">
        <v>0.08969999999999999</v>
      </c>
      <c r="AN20" s="48">
        <v>1</v>
      </c>
      <c r="AO20" s="96">
        <f t="shared" si="12"/>
        <v>0.0008333333333333334</v>
      </c>
      <c r="AP20" s="96">
        <f t="shared" si="13"/>
        <v>0</v>
      </c>
      <c r="AQ20" s="96">
        <f t="shared" si="14"/>
        <v>0</v>
      </c>
      <c r="AR20" s="97" t="e">
        <f t="shared" si="15"/>
        <v>#DIV/0!</v>
      </c>
      <c r="AS20" s="97" t="e">
        <f t="shared" si="16"/>
        <v>#DIV/0!</v>
      </c>
      <c r="AT20" s="97" t="e">
        <f t="shared" si="17"/>
        <v>#DIV/0!</v>
      </c>
      <c r="AU20" s="98" t="e">
        <f t="shared" si="18"/>
        <v>#DIV/0!</v>
      </c>
      <c r="AV20" s="62">
        <f t="shared" si="4"/>
      </c>
      <c r="AW20" s="61">
        <f t="shared" si="19"/>
      </c>
      <c r="AX20" s="61">
        <f t="shared" si="20"/>
      </c>
    </row>
    <row r="21" spans="1:50" s="34" customFormat="1" ht="13.5" customHeight="1" thickTop="1">
      <c r="A21" s="75" t="s">
        <v>5</v>
      </c>
      <c r="B21" s="76" t="s">
        <v>6</v>
      </c>
      <c r="C21" s="77">
        <v>72.5</v>
      </c>
      <c r="D21" s="89">
        <v>1.4</v>
      </c>
      <c r="E21" s="23"/>
      <c r="F21" s="23">
        <v>0</v>
      </c>
      <c r="G21" s="136">
        <f t="shared" si="5"/>
        <v>0.1035</v>
      </c>
      <c r="H21" s="24"/>
      <c r="I21" s="24"/>
      <c r="J21" s="24"/>
      <c r="K21" s="24"/>
      <c r="L21" s="24"/>
      <c r="M21" s="24"/>
      <c r="N21" s="24"/>
      <c r="O21" s="24"/>
      <c r="P21" s="24"/>
      <c r="Q21" s="56"/>
      <c r="R21" s="25"/>
      <c r="S21" s="24"/>
      <c r="T21" s="24"/>
      <c r="U21" s="24"/>
      <c r="V21" s="24"/>
      <c r="W21" s="24"/>
      <c r="X21" s="24"/>
      <c r="Y21" s="24"/>
      <c r="Z21" s="24"/>
      <c r="AA21" s="24"/>
      <c r="AB21" s="26">
        <f t="shared" si="6"/>
      </c>
      <c r="AC21" s="27">
        <f t="shared" si="0"/>
      </c>
      <c r="AD21" s="28">
        <f t="shared" si="7"/>
      </c>
      <c r="AE21" s="26">
        <f t="shared" si="8"/>
      </c>
      <c r="AF21" s="27">
        <f t="shared" si="1"/>
      </c>
      <c r="AG21" s="29">
        <f t="shared" si="9"/>
      </c>
      <c r="AH21" s="30">
        <f t="shared" si="2"/>
      </c>
      <c r="AI21" s="31">
        <f t="shared" si="3"/>
      </c>
      <c r="AJ21" s="32">
        <f t="shared" si="10"/>
      </c>
      <c r="AK21" s="33">
        <f t="shared" si="11"/>
      </c>
      <c r="AM21" s="27">
        <v>0.1035</v>
      </c>
      <c r="AN21" s="35">
        <v>0</v>
      </c>
      <c r="AO21" s="99">
        <f t="shared" si="12"/>
        <v>0.08333333333333333</v>
      </c>
      <c r="AP21" s="99">
        <f t="shared" si="13"/>
        <v>0</v>
      </c>
      <c r="AQ21" s="99">
        <f t="shared" si="14"/>
        <v>0</v>
      </c>
      <c r="AR21" s="100" t="e">
        <f t="shared" si="15"/>
        <v>#DIV/0!</v>
      </c>
      <c r="AS21" s="100" t="e">
        <f t="shared" si="16"/>
        <v>#DIV/0!</v>
      </c>
      <c r="AT21" s="100" t="e">
        <f t="shared" si="17"/>
        <v>#DIV/0!</v>
      </c>
      <c r="AU21" s="101" t="e">
        <f t="shared" si="18"/>
        <v>#DIV/0!</v>
      </c>
      <c r="AV21" s="62">
        <f t="shared" si="4"/>
      </c>
      <c r="AW21" s="61">
        <f t="shared" si="19"/>
      </c>
      <c r="AX21" s="61">
        <f t="shared" si="20"/>
      </c>
    </row>
    <row r="22" spans="1:50" ht="13.5" customHeight="1">
      <c r="A22" s="65" t="s">
        <v>7</v>
      </c>
      <c r="B22" s="66" t="s">
        <v>6</v>
      </c>
      <c r="C22" s="78">
        <v>60.7</v>
      </c>
      <c r="D22" s="87">
        <v>2.8</v>
      </c>
      <c r="E22" s="7"/>
      <c r="F22" s="7">
        <v>0</v>
      </c>
      <c r="G22" s="134">
        <f t="shared" si="5"/>
        <v>0.1472</v>
      </c>
      <c r="H22" s="20"/>
      <c r="I22" s="20"/>
      <c r="J22" s="20"/>
      <c r="K22" s="20"/>
      <c r="L22" s="20"/>
      <c r="M22" s="20"/>
      <c r="N22" s="20"/>
      <c r="O22" s="20"/>
      <c r="P22" s="20"/>
      <c r="Q22" s="54"/>
      <c r="R22" s="21"/>
      <c r="S22" s="20"/>
      <c r="T22" s="20"/>
      <c r="U22" s="20"/>
      <c r="V22" s="20"/>
      <c r="W22" s="20"/>
      <c r="X22" s="20"/>
      <c r="Y22" s="20"/>
      <c r="Z22" s="20"/>
      <c r="AA22" s="20"/>
      <c r="AB22" s="5">
        <f t="shared" si="6"/>
      </c>
      <c r="AC22" s="6">
        <f t="shared" si="0"/>
      </c>
      <c r="AD22" s="15">
        <f t="shared" si="7"/>
      </c>
      <c r="AE22" s="5">
        <f t="shared" si="8"/>
      </c>
      <c r="AF22" s="6">
        <f t="shared" si="1"/>
      </c>
      <c r="AG22" s="14">
        <f t="shared" si="9"/>
      </c>
      <c r="AH22" s="19">
        <f t="shared" si="2"/>
      </c>
      <c r="AI22" s="17">
        <f t="shared" si="3"/>
      </c>
      <c r="AJ22" s="22">
        <f t="shared" si="10"/>
      </c>
      <c r="AK22" s="9">
        <f t="shared" si="11"/>
      </c>
      <c r="AM22" s="6">
        <v>0.1472</v>
      </c>
      <c r="AN22" s="18">
        <v>0</v>
      </c>
      <c r="AO22" s="94">
        <f t="shared" si="12"/>
        <v>0.08333333333333333</v>
      </c>
      <c r="AP22" s="94">
        <f t="shared" si="13"/>
        <v>0</v>
      </c>
      <c r="AQ22" s="94">
        <f t="shared" si="14"/>
        <v>0</v>
      </c>
      <c r="AR22" s="95" t="e">
        <f t="shared" si="15"/>
        <v>#DIV/0!</v>
      </c>
      <c r="AS22" s="95" t="e">
        <f t="shared" si="16"/>
        <v>#DIV/0!</v>
      </c>
      <c r="AT22" s="95" t="e">
        <f t="shared" si="17"/>
        <v>#DIV/0!</v>
      </c>
      <c r="AU22" s="93" t="e">
        <f t="shared" si="18"/>
        <v>#DIV/0!</v>
      </c>
      <c r="AV22" s="62">
        <f t="shared" si="4"/>
      </c>
      <c r="AW22" s="61">
        <f t="shared" si="19"/>
      </c>
      <c r="AX22" s="61">
        <f t="shared" si="20"/>
      </c>
    </row>
    <row r="23" spans="1:50" ht="13.5" customHeight="1">
      <c r="A23" s="65" t="s">
        <v>48</v>
      </c>
      <c r="B23" s="66" t="s">
        <v>6</v>
      </c>
      <c r="C23" s="78">
        <v>25.5</v>
      </c>
      <c r="D23" s="87">
        <v>0.4</v>
      </c>
      <c r="E23" s="7"/>
      <c r="F23" s="7">
        <v>0</v>
      </c>
      <c r="G23" s="134">
        <f t="shared" si="5"/>
        <v>0.0782</v>
      </c>
      <c r="H23" s="20"/>
      <c r="I23" s="20"/>
      <c r="J23" s="20"/>
      <c r="K23" s="20"/>
      <c r="L23" s="20"/>
      <c r="M23" s="20"/>
      <c r="N23" s="20"/>
      <c r="O23" s="20"/>
      <c r="P23" s="20"/>
      <c r="Q23" s="54"/>
      <c r="R23" s="21"/>
      <c r="S23" s="20"/>
      <c r="T23" s="20"/>
      <c r="U23" s="20"/>
      <c r="V23" s="20"/>
      <c r="W23" s="20"/>
      <c r="X23" s="20"/>
      <c r="Y23" s="20"/>
      <c r="Z23" s="20"/>
      <c r="AA23" s="20"/>
      <c r="AB23" s="5">
        <f t="shared" si="6"/>
      </c>
      <c r="AC23" s="6">
        <f t="shared" si="0"/>
      </c>
      <c r="AD23" s="15">
        <f t="shared" si="7"/>
      </c>
      <c r="AE23" s="5">
        <f t="shared" si="8"/>
      </c>
      <c r="AF23" s="6">
        <f t="shared" si="1"/>
      </c>
      <c r="AG23" s="14">
        <f t="shared" si="9"/>
      </c>
      <c r="AH23" s="19">
        <f t="shared" si="2"/>
      </c>
      <c r="AI23" s="17">
        <f t="shared" si="3"/>
      </c>
      <c r="AJ23" s="22">
        <f t="shared" si="10"/>
      </c>
      <c r="AK23" s="9">
        <f t="shared" si="11"/>
      </c>
      <c r="AM23" s="6">
        <v>0.0782</v>
      </c>
      <c r="AN23" s="18">
        <v>0</v>
      </c>
      <c r="AO23" s="94">
        <f t="shared" si="12"/>
        <v>0.08333333333333333</v>
      </c>
      <c r="AP23" s="94">
        <f t="shared" si="13"/>
        <v>0</v>
      </c>
      <c r="AQ23" s="94">
        <f t="shared" si="14"/>
        <v>0</v>
      </c>
      <c r="AR23" s="95" t="e">
        <f t="shared" si="15"/>
        <v>#DIV/0!</v>
      </c>
      <c r="AS23" s="95" t="e">
        <f t="shared" si="16"/>
        <v>#DIV/0!</v>
      </c>
      <c r="AT23" s="95" t="e">
        <f t="shared" si="17"/>
        <v>#DIV/0!</v>
      </c>
      <c r="AU23" s="93" t="e">
        <f t="shared" si="18"/>
        <v>#DIV/0!</v>
      </c>
      <c r="AV23" s="62">
        <f t="shared" si="4"/>
      </c>
      <c r="AW23" s="61">
        <f t="shared" si="19"/>
      </c>
      <c r="AX23" s="61">
        <f t="shared" si="20"/>
      </c>
    </row>
    <row r="24" spans="1:50" ht="13.5" customHeight="1">
      <c r="A24" s="65" t="s">
        <v>49</v>
      </c>
      <c r="B24" s="66" t="s">
        <v>6</v>
      </c>
      <c r="C24" s="67">
        <v>24.2</v>
      </c>
      <c r="D24" s="85">
        <v>0.4</v>
      </c>
      <c r="E24" s="7"/>
      <c r="F24" s="7">
        <v>0</v>
      </c>
      <c r="G24" s="134">
        <f t="shared" si="5"/>
        <v>0.14029999999999998</v>
      </c>
      <c r="H24" s="20"/>
      <c r="I24" s="20"/>
      <c r="J24" s="20"/>
      <c r="K24" s="20"/>
      <c r="L24" s="20"/>
      <c r="M24" s="20"/>
      <c r="N24" s="20"/>
      <c r="O24" s="20"/>
      <c r="P24" s="20"/>
      <c r="Q24" s="54"/>
      <c r="R24" s="21"/>
      <c r="S24" s="20"/>
      <c r="T24" s="20"/>
      <c r="U24" s="20"/>
      <c r="V24" s="20"/>
      <c r="W24" s="20"/>
      <c r="X24" s="20"/>
      <c r="Y24" s="20"/>
      <c r="Z24" s="20"/>
      <c r="AA24" s="20"/>
      <c r="AB24" s="5">
        <f t="shared" si="6"/>
      </c>
      <c r="AC24" s="6">
        <f t="shared" si="0"/>
      </c>
      <c r="AD24" s="15">
        <f t="shared" si="7"/>
      </c>
      <c r="AE24" s="5">
        <f t="shared" si="8"/>
      </c>
      <c r="AF24" s="6">
        <f t="shared" si="1"/>
      </c>
      <c r="AG24" s="14">
        <f t="shared" si="9"/>
      </c>
      <c r="AH24" s="19">
        <f t="shared" si="2"/>
      </c>
      <c r="AI24" s="17">
        <f t="shared" si="3"/>
      </c>
      <c r="AJ24" s="22">
        <f t="shared" si="10"/>
      </c>
      <c r="AK24" s="9">
        <f t="shared" si="11"/>
      </c>
      <c r="AM24" s="6">
        <v>0.14029999999999998</v>
      </c>
      <c r="AN24" s="18">
        <v>0</v>
      </c>
      <c r="AO24" s="94">
        <f t="shared" si="12"/>
        <v>0.08333333333333333</v>
      </c>
      <c r="AP24" s="94">
        <f t="shared" si="13"/>
        <v>0</v>
      </c>
      <c r="AQ24" s="94">
        <f t="shared" si="14"/>
        <v>0</v>
      </c>
      <c r="AR24" s="95" t="e">
        <f t="shared" si="15"/>
        <v>#DIV/0!</v>
      </c>
      <c r="AS24" s="95" t="e">
        <f t="shared" si="16"/>
        <v>#DIV/0!</v>
      </c>
      <c r="AT24" s="95" t="e">
        <f t="shared" si="17"/>
        <v>#DIV/0!</v>
      </c>
      <c r="AU24" s="93" t="e">
        <f t="shared" si="18"/>
        <v>#DIV/0!</v>
      </c>
      <c r="AV24" s="62">
        <f t="shared" si="4"/>
      </c>
      <c r="AW24" s="61">
        <f t="shared" si="19"/>
      </c>
      <c r="AX24" s="61">
        <f t="shared" si="20"/>
      </c>
    </row>
    <row r="25" spans="1:50" ht="13.5" customHeight="1">
      <c r="A25" s="65" t="s">
        <v>8</v>
      </c>
      <c r="B25" s="66" t="s">
        <v>6</v>
      </c>
      <c r="C25" s="67">
        <v>133.3</v>
      </c>
      <c r="D25" s="85">
        <v>0.8</v>
      </c>
      <c r="E25" s="7"/>
      <c r="F25" s="7">
        <v>0</v>
      </c>
      <c r="G25" s="134">
        <f t="shared" si="5"/>
        <v>0.16789999999999997</v>
      </c>
      <c r="H25" s="20"/>
      <c r="I25" s="20"/>
      <c r="J25" s="20"/>
      <c r="K25" s="20"/>
      <c r="L25" s="20"/>
      <c r="M25" s="20"/>
      <c r="N25" s="20"/>
      <c r="O25" s="20"/>
      <c r="P25" s="20"/>
      <c r="Q25" s="54"/>
      <c r="R25" s="21"/>
      <c r="S25" s="20"/>
      <c r="T25" s="20"/>
      <c r="U25" s="20"/>
      <c r="V25" s="20"/>
      <c r="W25" s="20"/>
      <c r="X25" s="20"/>
      <c r="Y25" s="20"/>
      <c r="Z25" s="20"/>
      <c r="AA25" s="20"/>
      <c r="AB25" s="5">
        <f t="shared" si="6"/>
      </c>
      <c r="AC25" s="6">
        <f t="shared" si="0"/>
      </c>
      <c r="AD25" s="15">
        <f t="shared" si="7"/>
      </c>
      <c r="AE25" s="5">
        <f t="shared" si="8"/>
      </c>
      <c r="AF25" s="6">
        <f t="shared" si="1"/>
      </c>
      <c r="AG25" s="14">
        <f t="shared" si="9"/>
      </c>
      <c r="AH25" s="19">
        <f t="shared" si="2"/>
      </c>
      <c r="AI25" s="17">
        <f t="shared" si="3"/>
      </c>
      <c r="AJ25" s="22">
        <f t="shared" si="10"/>
      </c>
      <c r="AK25" s="9">
        <f t="shared" si="11"/>
      </c>
      <c r="AM25" s="6">
        <v>0.16789999999999997</v>
      </c>
      <c r="AN25" s="18">
        <v>0</v>
      </c>
      <c r="AO25" s="94">
        <f t="shared" si="12"/>
        <v>0.08333333333333333</v>
      </c>
      <c r="AP25" s="94">
        <f t="shared" si="13"/>
        <v>0</v>
      </c>
      <c r="AQ25" s="94">
        <f t="shared" si="14"/>
        <v>0</v>
      </c>
      <c r="AR25" s="95" t="e">
        <f t="shared" si="15"/>
        <v>#DIV/0!</v>
      </c>
      <c r="AS25" s="95" t="e">
        <f t="shared" si="16"/>
        <v>#DIV/0!</v>
      </c>
      <c r="AT25" s="95" t="e">
        <f t="shared" si="17"/>
        <v>#DIV/0!</v>
      </c>
      <c r="AU25" s="93" t="e">
        <f t="shared" si="18"/>
        <v>#DIV/0!</v>
      </c>
      <c r="AV25" s="62">
        <f t="shared" si="4"/>
      </c>
      <c r="AW25" s="61">
        <f t="shared" si="19"/>
      </c>
      <c r="AX25" s="61">
        <f t="shared" si="20"/>
      </c>
    </row>
    <row r="26" spans="1:50" ht="13.5" customHeight="1">
      <c r="A26" s="65" t="s">
        <v>27</v>
      </c>
      <c r="B26" s="66" t="s">
        <v>6</v>
      </c>
      <c r="C26" s="67">
        <v>35.42</v>
      </c>
      <c r="D26" s="85">
        <v>0.95</v>
      </c>
      <c r="E26" s="7"/>
      <c r="F26" s="7">
        <v>0</v>
      </c>
      <c r="G26" s="134">
        <f t="shared" si="5"/>
        <v>0.14029999999999998</v>
      </c>
      <c r="H26" s="20"/>
      <c r="I26" s="20"/>
      <c r="J26" s="20"/>
      <c r="K26" s="20"/>
      <c r="L26" s="20"/>
      <c r="M26" s="20"/>
      <c r="N26" s="20"/>
      <c r="O26" s="20"/>
      <c r="P26" s="20"/>
      <c r="Q26" s="54"/>
      <c r="R26" s="21"/>
      <c r="S26" s="20"/>
      <c r="T26" s="20"/>
      <c r="U26" s="20"/>
      <c r="V26" s="20"/>
      <c r="W26" s="20"/>
      <c r="X26" s="20"/>
      <c r="Y26" s="20"/>
      <c r="Z26" s="20"/>
      <c r="AA26" s="20"/>
      <c r="AB26" s="5">
        <f t="shared" si="6"/>
      </c>
      <c r="AC26" s="6">
        <f t="shared" si="0"/>
      </c>
      <c r="AD26" s="15">
        <f t="shared" si="7"/>
      </c>
      <c r="AE26" s="5">
        <f t="shared" si="8"/>
      </c>
      <c r="AF26" s="6">
        <f t="shared" si="1"/>
      </c>
      <c r="AG26" s="14">
        <f t="shared" si="9"/>
      </c>
      <c r="AH26" s="19">
        <f t="shared" si="2"/>
      </c>
      <c r="AI26" s="17">
        <f t="shared" si="3"/>
      </c>
      <c r="AJ26" s="22">
        <f t="shared" si="10"/>
      </c>
      <c r="AK26" s="9">
        <f t="shared" si="11"/>
      </c>
      <c r="AM26" s="6">
        <v>0.14029999999999998</v>
      </c>
      <c r="AN26" s="18">
        <v>0</v>
      </c>
      <c r="AO26" s="94">
        <f t="shared" si="12"/>
        <v>0.08333333333333333</v>
      </c>
      <c r="AP26" s="94">
        <f t="shared" si="13"/>
        <v>0</v>
      </c>
      <c r="AQ26" s="94">
        <f t="shared" si="14"/>
        <v>0</v>
      </c>
      <c r="AR26" s="95" t="e">
        <f t="shared" si="15"/>
        <v>#DIV/0!</v>
      </c>
      <c r="AS26" s="95" t="e">
        <f t="shared" si="16"/>
        <v>#DIV/0!</v>
      </c>
      <c r="AT26" s="95" t="e">
        <f t="shared" si="17"/>
        <v>#DIV/0!</v>
      </c>
      <c r="AU26" s="93" t="e">
        <f t="shared" si="18"/>
        <v>#DIV/0!</v>
      </c>
      <c r="AV26" s="62">
        <f t="shared" si="4"/>
      </c>
      <c r="AW26" s="61">
        <f t="shared" si="19"/>
      </c>
      <c r="AX26" s="61">
        <f t="shared" si="20"/>
      </c>
    </row>
    <row r="27" spans="1:50" ht="13.5" customHeight="1">
      <c r="A27" s="65" t="s">
        <v>9</v>
      </c>
      <c r="B27" s="66" t="s">
        <v>6</v>
      </c>
      <c r="C27" s="78">
        <v>147.8</v>
      </c>
      <c r="D27" s="87">
        <v>6.2</v>
      </c>
      <c r="E27" s="7"/>
      <c r="F27" s="7">
        <v>0</v>
      </c>
      <c r="G27" s="134">
        <f t="shared" si="5"/>
        <v>0.062099999999999995</v>
      </c>
      <c r="H27" s="20"/>
      <c r="I27" s="20"/>
      <c r="J27" s="20"/>
      <c r="K27" s="20"/>
      <c r="L27" s="20"/>
      <c r="M27" s="20"/>
      <c r="N27" s="20"/>
      <c r="O27" s="20"/>
      <c r="P27" s="20"/>
      <c r="Q27" s="54"/>
      <c r="R27" s="21"/>
      <c r="S27" s="20"/>
      <c r="T27" s="20"/>
      <c r="U27" s="20"/>
      <c r="V27" s="20"/>
      <c r="W27" s="20"/>
      <c r="X27" s="20"/>
      <c r="Y27" s="20"/>
      <c r="Z27" s="20"/>
      <c r="AA27" s="20"/>
      <c r="AB27" s="5">
        <f t="shared" si="6"/>
      </c>
      <c r="AC27" s="6">
        <f t="shared" si="0"/>
      </c>
      <c r="AD27" s="15">
        <f t="shared" si="7"/>
      </c>
      <c r="AE27" s="5">
        <f t="shared" si="8"/>
      </c>
      <c r="AF27" s="6">
        <f t="shared" si="1"/>
      </c>
      <c r="AG27" s="14">
        <f t="shared" si="9"/>
      </c>
      <c r="AH27" s="19">
        <f t="shared" si="2"/>
      </c>
      <c r="AI27" s="17">
        <f t="shared" si="3"/>
      </c>
      <c r="AJ27" s="22">
        <f t="shared" si="10"/>
      </c>
      <c r="AK27" s="9">
        <f t="shared" si="11"/>
      </c>
      <c r="AM27" s="6">
        <v>0.062099999999999995</v>
      </c>
      <c r="AN27" s="18">
        <v>0</v>
      </c>
      <c r="AO27" s="94">
        <f t="shared" si="12"/>
        <v>0.08333333333333333</v>
      </c>
      <c r="AP27" s="94">
        <f t="shared" si="13"/>
        <v>0</v>
      </c>
      <c r="AQ27" s="94">
        <f t="shared" si="14"/>
        <v>0</v>
      </c>
      <c r="AR27" s="95" t="e">
        <f t="shared" si="15"/>
        <v>#DIV/0!</v>
      </c>
      <c r="AS27" s="95" t="e">
        <f t="shared" si="16"/>
        <v>#DIV/0!</v>
      </c>
      <c r="AT27" s="95" t="e">
        <f t="shared" si="17"/>
        <v>#DIV/0!</v>
      </c>
      <c r="AU27" s="93" t="e">
        <f t="shared" si="18"/>
        <v>#DIV/0!</v>
      </c>
      <c r="AV27" s="62">
        <f t="shared" si="4"/>
      </c>
      <c r="AW27" s="61">
        <f t="shared" si="19"/>
      </c>
      <c r="AX27" s="61">
        <f t="shared" si="20"/>
      </c>
    </row>
    <row r="28" spans="1:50" s="120" customFormat="1" ht="13.5" customHeight="1">
      <c r="A28" s="104" t="s">
        <v>70</v>
      </c>
      <c r="B28" s="105" t="s">
        <v>6</v>
      </c>
      <c r="C28" s="106">
        <v>28.6</v>
      </c>
      <c r="D28" s="107">
        <v>0.8</v>
      </c>
      <c r="E28" s="108"/>
      <c r="F28" s="108">
        <v>0</v>
      </c>
      <c r="G28" s="137">
        <f t="shared" si="5"/>
        <v>0.17479999999999998</v>
      </c>
      <c r="H28" s="109"/>
      <c r="I28" s="109"/>
      <c r="J28" s="109"/>
      <c r="K28" s="109"/>
      <c r="L28" s="109"/>
      <c r="M28" s="109"/>
      <c r="N28" s="109"/>
      <c r="O28" s="109"/>
      <c r="P28" s="109"/>
      <c r="Q28" s="110"/>
      <c r="R28" s="111"/>
      <c r="S28" s="109"/>
      <c r="T28" s="109"/>
      <c r="U28" s="109"/>
      <c r="V28" s="109"/>
      <c r="W28" s="109"/>
      <c r="X28" s="109"/>
      <c r="Y28" s="109"/>
      <c r="Z28" s="109"/>
      <c r="AA28" s="109"/>
      <c r="AB28" s="112">
        <f t="shared" si="6"/>
      </c>
      <c r="AC28" s="113">
        <f t="shared" si="0"/>
      </c>
      <c r="AD28" s="114">
        <f t="shared" si="7"/>
      </c>
      <c r="AE28" s="112">
        <f t="shared" si="8"/>
      </c>
      <c r="AF28" s="113">
        <f t="shared" si="1"/>
      </c>
      <c r="AG28" s="115">
        <f t="shared" si="9"/>
      </c>
      <c r="AH28" s="116">
        <f t="shared" si="2"/>
      </c>
      <c r="AI28" s="117">
        <f t="shared" si="3"/>
      </c>
      <c r="AJ28" s="118">
        <f t="shared" si="10"/>
      </c>
      <c r="AK28" s="119">
        <f t="shared" si="11"/>
      </c>
      <c r="AM28" s="113">
        <v>0.17479999999999998</v>
      </c>
      <c r="AN28" s="121">
        <v>0</v>
      </c>
      <c r="AO28" s="122">
        <f t="shared" si="12"/>
        <v>0.08333333333333333</v>
      </c>
      <c r="AP28" s="122">
        <f t="shared" si="13"/>
        <v>0</v>
      </c>
      <c r="AQ28" s="122">
        <f t="shared" si="14"/>
        <v>0</v>
      </c>
      <c r="AR28" s="123" t="e">
        <f t="shared" si="15"/>
        <v>#DIV/0!</v>
      </c>
      <c r="AS28" s="123" t="e">
        <f t="shared" si="16"/>
        <v>#DIV/0!</v>
      </c>
      <c r="AT28" s="123" t="e">
        <f t="shared" si="17"/>
        <v>#DIV/0!</v>
      </c>
      <c r="AU28" s="124" t="e">
        <f t="shared" si="18"/>
        <v>#DIV/0!</v>
      </c>
      <c r="AV28" s="125">
        <f t="shared" si="4"/>
      </c>
      <c r="AW28" s="126">
        <f t="shared" si="19"/>
      </c>
      <c r="AX28" s="126">
        <f t="shared" si="20"/>
      </c>
    </row>
    <row r="29" spans="1:50" s="120" customFormat="1" ht="13.5" customHeight="1">
      <c r="A29" s="104" t="s">
        <v>91</v>
      </c>
      <c r="B29" s="105" t="s">
        <v>94</v>
      </c>
      <c r="C29" s="106">
        <v>99.4</v>
      </c>
      <c r="D29" s="107">
        <v>3.1</v>
      </c>
      <c r="E29" s="108"/>
      <c r="F29" s="108">
        <v>0</v>
      </c>
      <c r="G29" s="137">
        <f>AM29</f>
        <v>0.045</v>
      </c>
      <c r="H29" s="109"/>
      <c r="I29" s="109"/>
      <c r="J29" s="109"/>
      <c r="K29" s="109"/>
      <c r="L29" s="109"/>
      <c r="M29" s="109"/>
      <c r="N29" s="109"/>
      <c r="O29" s="109"/>
      <c r="P29" s="109"/>
      <c r="Q29" s="110"/>
      <c r="R29" s="111"/>
      <c r="S29" s="109"/>
      <c r="T29" s="109"/>
      <c r="U29" s="109"/>
      <c r="V29" s="109"/>
      <c r="W29" s="109"/>
      <c r="X29" s="109"/>
      <c r="Y29" s="109"/>
      <c r="Z29" s="109"/>
      <c r="AA29" s="109"/>
      <c r="AB29" s="112">
        <f>IF(H29="","",AVERAGE(H29:Q29))</f>
      </c>
      <c r="AC29" s="113">
        <f>IF(H29="","",AB29/C29-1)</f>
      </c>
      <c r="AD29" s="114">
        <f>IF(H29="","",AC29/G29)</f>
      </c>
      <c r="AE29" s="112">
        <f>IF(R29="","",E29/AVERAGE(R29:AA29)*AB29)</f>
      </c>
      <c r="AF29" s="113">
        <f>IF(R29="","",AE29/C29-1)</f>
      </c>
      <c r="AG29" s="115">
        <f>IF(R29="","",AF29/G29)</f>
      </c>
      <c r="AH29" s="116">
        <f>IF(H29="","",IF(R29="",C29/AB29,C29/AE29))</f>
      </c>
      <c r="AI29" s="117">
        <f>IF(AB29="","",IF(AND(AP29&gt;1,AQ29&gt;1),SQRT(AR29/AP29/C29^2+(D29/2/C29)^2+AS29/AQ29/E29^2+(F29/E29)^2)*AH29*AU29,"?"))</f>
      </c>
      <c r="AJ29" s="118">
        <f>IF(AB29="","",IF(AI29="?","?",IF(ABS(AH29-1)&gt;AI29,"!","")))</f>
      </c>
      <c r="AK29" s="119">
        <f>IF(H29="","",IF(AE29="",IF(ABS(AD29)&gt;2,"!!",IF(ABS(AD29)&gt;1,"!","")),IF(ABS(AG29)&gt;2,"!!",IF(ABS(AG29)&gt;1,"!",""))))</f>
      </c>
      <c r="AM29" s="113">
        <v>0.045</v>
      </c>
      <c r="AN29" s="121">
        <v>0</v>
      </c>
      <c r="AO29" s="122">
        <f>10^(-2*AN29)/12</f>
        <v>0.08333333333333333</v>
      </c>
      <c r="AP29" s="122">
        <f>COUNT(H29:Q29)</f>
        <v>0</v>
      </c>
      <c r="AQ29" s="122">
        <f>COUNT(R29:AA29)</f>
        <v>0</v>
      </c>
      <c r="AR29" s="123" t="e">
        <f>STDEV(H29:Q29)^2+AO29</f>
        <v>#DIV/0!</v>
      </c>
      <c r="AS29" s="123" t="e">
        <f>STDEV(R29:AA29)^2+AO29</f>
        <v>#DIV/0!</v>
      </c>
      <c r="AT29" s="123" t="e">
        <f>(AR29+AS29)^2/(AR29^2/(AP29-1)+AS29^2/(AQ29-1))</f>
        <v>#DIV/0!</v>
      </c>
      <c r="AU29" s="124" t="e">
        <f>TINV(0.05,AT29)</f>
        <v>#DIV/0!</v>
      </c>
      <c r="AV29" s="125">
        <f>IF(AH29="","",AH29+AI29)</f>
      </c>
      <c r="AW29" s="126">
        <f>IF(AH29="","",AH29-AI29)</f>
      </c>
      <c r="AX29" s="126">
        <f>AH29</f>
      </c>
    </row>
    <row r="30" spans="1:50" s="47" customFormat="1" ht="13.5" customHeight="1" thickBot="1">
      <c r="A30" s="79" t="s">
        <v>93</v>
      </c>
      <c r="B30" s="73" t="s">
        <v>92</v>
      </c>
      <c r="C30" s="129">
        <v>19.7</v>
      </c>
      <c r="D30" s="130">
        <v>1.5</v>
      </c>
      <c r="E30" s="36"/>
      <c r="F30" s="36">
        <v>0</v>
      </c>
      <c r="G30" s="135">
        <f>AM30</f>
        <v>0.05</v>
      </c>
      <c r="H30" s="37"/>
      <c r="I30" s="37"/>
      <c r="J30" s="37"/>
      <c r="K30" s="37"/>
      <c r="L30" s="37"/>
      <c r="M30" s="37"/>
      <c r="N30" s="37"/>
      <c r="O30" s="37"/>
      <c r="P30" s="37"/>
      <c r="Q30" s="55"/>
      <c r="R30" s="38"/>
      <c r="S30" s="37"/>
      <c r="T30" s="37"/>
      <c r="U30" s="37"/>
      <c r="V30" s="37"/>
      <c r="W30" s="37"/>
      <c r="X30" s="37"/>
      <c r="Y30" s="37"/>
      <c r="Z30" s="37"/>
      <c r="AA30" s="37"/>
      <c r="AB30" s="39">
        <f>IF(H30="","",AVERAGE(H30:Q30))</f>
      </c>
      <c r="AC30" s="40">
        <f>IF(H30="","",AB30/C30-1)</f>
      </c>
      <c r="AD30" s="41">
        <f>IF(H30="","",AC30/G30)</f>
      </c>
      <c r="AE30" s="39">
        <f>IF(R30="","",E30/AVERAGE(R30:AA30)*AB30)</f>
      </c>
      <c r="AF30" s="40">
        <f>IF(R30="","",AE30/C30-1)</f>
      </c>
      <c r="AG30" s="42">
        <f>IF(R30="","",AF30/G30)</f>
      </c>
      <c r="AH30" s="43">
        <f>IF(H30="","",IF(R30="",C30/AB30,C30/AE30))</f>
      </c>
      <c r="AI30" s="44">
        <f>IF(AB30="","",IF(AND(AP30&gt;1,AQ30&gt;1),SQRT(AR30/AP30/C30^2+(D30/2/C30)^2+AS30/AQ30/E30^2+(F30/E30)^2)*AH30*AU30,"?"))</f>
      </c>
      <c r="AJ30" s="45">
        <f>IF(AB30="","",IF(AI30="?","?",IF(ABS(AH30-1)&gt;AI30,"!","")))</f>
      </c>
      <c r="AK30" s="46">
        <f>IF(H30="","",IF(AE30="",IF(ABS(AD30)&gt;2,"!!",IF(ABS(AD30)&gt;1,"!","")),IF(ABS(AG30)&gt;2,"!!",IF(ABS(AG30)&gt;1,"!",""))))</f>
      </c>
      <c r="AM30" s="40">
        <v>0.05</v>
      </c>
      <c r="AN30" s="48">
        <v>1</v>
      </c>
      <c r="AO30" s="96">
        <f>10^(-2*AN30)/12</f>
        <v>0.0008333333333333334</v>
      </c>
      <c r="AP30" s="96">
        <f>COUNT(H30:Q30)</f>
        <v>0</v>
      </c>
      <c r="AQ30" s="96">
        <f>COUNT(R30:AA30)</f>
        <v>0</v>
      </c>
      <c r="AR30" s="97" t="e">
        <f>STDEV(H30:Q30)^2+AO30</f>
        <v>#DIV/0!</v>
      </c>
      <c r="AS30" s="97" t="e">
        <f>STDEV(R30:AA30)^2+AO30</f>
        <v>#DIV/0!</v>
      </c>
      <c r="AT30" s="97" t="e">
        <f>(AR30+AS30)^2/(AR30^2/(AP30-1)+AS30^2/(AQ30-1))</f>
        <v>#DIV/0!</v>
      </c>
      <c r="AU30" s="98" t="e">
        <f>TINV(0.05,AT30)</f>
        <v>#DIV/0!</v>
      </c>
      <c r="AV30" s="127">
        <f>IF(AH30="","",AH30+AI30)</f>
      </c>
      <c r="AW30" s="128">
        <f>IF(AH30="","",AH30-AI30)</f>
      </c>
      <c r="AX30" s="128">
        <f>AH30</f>
      </c>
    </row>
    <row r="31" spans="17:37" s="34" customFormat="1" ht="13.5" thickTop="1">
      <c r="Q31" s="57"/>
      <c r="R31" s="52"/>
      <c r="AD31" s="49"/>
      <c r="AG31" s="49"/>
      <c r="AH31" s="50"/>
      <c r="AI31" s="50"/>
      <c r="AJ31" s="50"/>
      <c r="AK31" s="51"/>
    </row>
    <row r="32" ht="12.75"/>
    <row r="33" spans="38:48" ht="12.75">
      <c r="AL33" s="133"/>
      <c r="AM33" s="131"/>
      <c r="AN33" s="131"/>
      <c r="AV33" s="132"/>
    </row>
    <row r="34" spans="38:48" ht="12.75">
      <c r="AL34" s="133"/>
      <c r="AM34" s="131"/>
      <c r="AN34" s="131"/>
      <c r="AV34" s="132"/>
    </row>
  </sheetData>
  <sheetProtection formatColumns="0" formatRows="0"/>
  <mergeCells count="42">
    <mergeCell ref="Q2:Q3"/>
    <mergeCell ref="R2:R3"/>
    <mergeCell ref="M2:M3"/>
    <mergeCell ref="N2:N3"/>
    <mergeCell ref="A1:I1"/>
    <mergeCell ref="J1:AA1"/>
    <mergeCell ref="J2:J3"/>
    <mergeCell ref="E2:E3"/>
    <mergeCell ref="G2:G3"/>
    <mergeCell ref="H2:H3"/>
    <mergeCell ref="I2:I3"/>
    <mergeCell ref="P2:P3"/>
    <mergeCell ref="AH2:AH3"/>
    <mergeCell ref="AA2:AA3"/>
    <mergeCell ref="AB2:AB3"/>
    <mergeCell ref="AC2:AC3"/>
    <mergeCell ref="AD2:AD3"/>
    <mergeCell ref="U2:U3"/>
    <mergeCell ref="V2:V3"/>
    <mergeCell ref="W2:W3"/>
    <mergeCell ref="AI2:AI3"/>
    <mergeCell ref="AJ2:AJ3"/>
    <mergeCell ref="AK2:AK3"/>
    <mergeCell ref="AN2:AN3"/>
    <mergeCell ref="AM2:AM3"/>
    <mergeCell ref="AE1:AG1"/>
    <mergeCell ref="X2:X3"/>
    <mergeCell ref="Y2:Y3"/>
    <mergeCell ref="Z2:Z3"/>
    <mergeCell ref="AE2:AE3"/>
    <mergeCell ref="AF2:AF3"/>
    <mergeCell ref="AG2:AG3"/>
    <mergeCell ref="D2:D3"/>
    <mergeCell ref="F2:F3"/>
    <mergeCell ref="AB1:AD1"/>
    <mergeCell ref="A2:A3"/>
    <mergeCell ref="B2:B3"/>
    <mergeCell ref="S2:S3"/>
    <mergeCell ref="T2:T3"/>
    <mergeCell ref="O2:O3"/>
    <mergeCell ref="K2:K3"/>
    <mergeCell ref="L2:L3"/>
  </mergeCells>
  <hyperlinks>
    <hyperlink ref="J1:AA1" r:id="rId1" display="Certificate: http://www.furst.no/norip/X/X_certificate.pdf"/>
  </hyperlinks>
  <printOptions/>
  <pageMargins left="0.21" right="0.21" top="0.984251969" bottom="0.984251969" header="0.5" footer="0.5"/>
  <pageSetup horizontalDpi="600" verticalDpi="600" orientation="landscape" paperSize="9" scale="70"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X38" sqref="X38"/>
    </sheetView>
  </sheetViews>
  <sheetFormatPr defaultColWidth="11.421875" defaultRowHeight="12.75"/>
  <sheetData/>
  <sheetProtection password="CDA0" sheet="1"/>
  <printOptions/>
  <pageMargins left="0.88" right="0.1968503937007874" top="0.54"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Ark1"/>
  <dimension ref="A1:A1"/>
  <sheetViews>
    <sheetView zoomScalePageLayoutView="0" workbookViewId="0" topLeftCell="A16">
      <selection activeCell="U12" sqref="U12:U17"/>
    </sheetView>
  </sheetViews>
  <sheetFormatPr defaultColWidth="11.421875" defaultRowHeight="12.75"/>
  <sheetData/>
  <sheetProtection password="CDA0" sheet="1"/>
  <printOptions/>
  <pageMargins left="0.787401575" right="0.63" top="0.984251969" bottom="0.984251969" header="0.5" footer="0.5"/>
  <pageSetup orientation="landscape" paperSize="9"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C21" sqref="C21"/>
    </sheetView>
  </sheetViews>
  <sheetFormatPr defaultColWidth="11.421875" defaultRowHeight="12.75"/>
  <sheetData/>
  <sheetProtection sheet="1" objects="1" scenarios="1" selectLockedCells="1" selectUnlockedCells="1"/>
  <printOptions/>
  <pageMargins left="0.787401575" right="0.787401575" top="0.984251969" bottom="0.984251969"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63:AJ67"/>
  <sheetViews>
    <sheetView zoomScalePageLayoutView="0" workbookViewId="0" topLeftCell="A1">
      <selection activeCell="T63" sqref="T63"/>
    </sheetView>
  </sheetViews>
  <sheetFormatPr defaultColWidth="11.421875" defaultRowHeight="12.75"/>
  <cols>
    <col min="1" max="1" width="8.57421875" style="0" customWidth="1"/>
    <col min="2" max="2" width="8.7109375" style="0" customWidth="1"/>
    <col min="3" max="3" width="6.7109375" style="0" customWidth="1"/>
    <col min="4" max="12" width="4.140625" style="0" customWidth="1"/>
    <col min="13" max="13" width="4.57421875" style="0" customWidth="1"/>
    <col min="14" max="22" width="4.140625" style="0" customWidth="1"/>
    <col min="23" max="23" width="4.8515625" style="0" customWidth="1"/>
    <col min="24" max="24" width="5.7109375" style="0" customWidth="1"/>
    <col min="25" max="25" width="8.421875" style="0" customWidth="1"/>
    <col min="26" max="26" width="5.140625" style="0" customWidth="1"/>
    <col min="27" max="28" width="6.421875" style="0" customWidth="1"/>
    <col min="29" max="29" width="5.57421875" style="0" customWidth="1"/>
    <col min="30" max="30" width="6.421875" style="0" customWidth="1"/>
    <col min="31" max="31" width="9.57421875" style="0" customWidth="1"/>
    <col min="32" max="32" width="5.421875" style="0" customWidth="1"/>
    <col min="33" max="33" width="3.8515625" style="0" customWidth="1"/>
    <col min="34" max="34" width="7.57421875" style="0" customWidth="1"/>
    <col min="35" max="35" width="6.57421875" style="0" customWidth="1"/>
    <col min="36" max="36" width="4.8515625" style="0" customWidth="1"/>
  </cols>
  <sheetData>
    <row r="62" ht="33.75" customHeight="1"/>
    <row r="63" ht="12.75">
      <c r="A63" s="82" t="s">
        <v>77</v>
      </c>
    </row>
    <row r="64" spans="1:36" s="84" customFormat="1" ht="55.5" customHeight="1">
      <c r="A64" s="84" t="s">
        <v>66</v>
      </c>
      <c r="B64" s="84" t="s">
        <v>74</v>
      </c>
      <c r="C64" s="84" t="s">
        <v>71</v>
      </c>
      <c r="D64" s="84" t="s">
        <v>14</v>
      </c>
      <c r="E64" s="84" t="s">
        <v>11</v>
      </c>
      <c r="F64" s="84" t="s">
        <v>12</v>
      </c>
      <c r="G64" s="84" t="s">
        <v>19</v>
      </c>
      <c r="H64" s="84" t="s">
        <v>20</v>
      </c>
      <c r="I64" s="84" t="s">
        <v>21</v>
      </c>
      <c r="J64" s="84" t="s">
        <v>22</v>
      </c>
      <c r="K64" s="84" t="s">
        <v>23</v>
      </c>
      <c r="L64" s="84" t="s">
        <v>24</v>
      </c>
      <c r="M64" s="84" t="s">
        <v>25</v>
      </c>
      <c r="N64" s="84" t="s">
        <v>56</v>
      </c>
      <c r="O64" s="84" t="s">
        <v>57</v>
      </c>
      <c r="P64" s="84" t="s">
        <v>58</v>
      </c>
      <c r="Q64" s="84" t="s">
        <v>59</v>
      </c>
      <c r="R64" s="84" t="s">
        <v>60</v>
      </c>
      <c r="S64" s="84" t="s">
        <v>61</v>
      </c>
      <c r="T64" s="84" t="s">
        <v>62</v>
      </c>
      <c r="U64" s="84" t="s">
        <v>63</v>
      </c>
      <c r="V64" s="84" t="s">
        <v>64</v>
      </c>
      <c r="W64" s="84" t="s">
        <v>65</v>
      </c>
      <c r="X64" s="84" t="s">
        <v>13</v>
      </c>
      <c r="Y64" s="84" t="s">
        <v>40</v>
      </c>
      <c r="Z64" s="84" t="s">
        <v>39</v>
      </c>
      <c r="AA64" s="84" t="s">
        <v>72</v>
      </c>
      <c r="AB64" s="84" t="s">
        <v>41</v>
      </c>
      <c r="AC64" s="84" t="s">
        <v>55</v>
      </c>
      <c r="AD64" s="84" t="s">
        <v>43</v>
      </c>
      <c r="AE64" s="84" t="s">
        <v>44</v>
      </c>
      <c r="AF64" s="84" t="s">
        <v>73</v>
      </c>
      <c r="AG64" s="84" t="s">
        <v>45</v>
      </c>
      <c r="AI64" s="84" t="s">
        <v>50</v>
      </c>
      <c r="AJ64" s="84" t="s">
        <v>51</v>
      </c>
    </row>
    <row r="65" spans="1:36" s="1" customFormat="1" ht="12.75">
      <c r="A65" s="1">
        <v>150</v>
      </c>
      <c r="B65" s="1">
        <v>1</v>
      </c>
      <c r="C65" s="1">
        <v>0.005</v>
      </c>
      <c r="D65" s="1">
        <v>142</v>
      </c>
      <c r="E65" s="1">
        <v>142</v>
      </c>
      <c r="F65" s="1">
        <v>142</v>
      </c>
      <c r="G65" s="1">
        <v>141</v>
      </c>
      <c r="H65" s="1">
        <v>141</v>
      </c>
      <c r="I65" s="1">
        <v>141</v>
      </c>
      <c r="J65" s="1">
        <v>140</v>
      </c>
      <c r="K65" s="1">
        <v>140</v>
      </c>
      <c r="L65" s="1">
        <v>140</v>
      </c>
      <c r="M65" s="1">
        <v>140</v>
      </c>
      <c r="N65" s="1">
        <v>151</v>
      </c>
      <c r="O65" s="1">
        <v>151</v>
      </c>
      <c r="P65" s="1">
        <v>151</v>
      </c>
      <c r="Q65" s="1">
        <v>151</v>
      </c>
      <c r="R65" s="1">
        <v>150</v>
      </c>
      <c r="S65" s="1">
        <v>150</v>
      </c>
      <c r="T65" s="1">
        <v>150</v>
      </c>
      <c r="U65" s="1">
        <v>149</v>
      </c>
      <c r="V65" s="1">
        <v>149</v>
      </c>
      <c r="W65" s="1">
        <v>149</v>
      </c>
      <c r="X65" s="1">
        <v>140.9</v>
      </c>
      <c r="Y65" s="1">
        <v>0.00177746178457161</v>
      </c>
      <c r="Z65" s="1">
        <v>0.355492356914322</v>
      </c>
      <c r="AA65" s="1">
        <v>140.80612924716857</v>
      </c>
      <c r="AB65" s="1">
        <v>0.0011100550811842247</v>
      </c>
      <c r="AC65" s="1">
        <v>0.22201101623684494</v>
      </c>
      <c r="AD65" s="1">
        <v>0.9988911757747811</v>
      </c>
      <c r="AE65" s="1">
        <v>0.016205095445605142</v>
      </c>
      <c r="AF65" s="1" t="s">
        <v>76</v>
      </c>
      <c r="AG65" s="1" t="s">
        <v>76</v>
      </c>
      <c r="AI65" s="1">
        <v>0.005</v>
      </c>
      <c r="AJ65" s="1">
        <v>0</v>
      </c>
    </row>
    <row r="67" ht="12.75">
      <c r="A67" s="83" t="s">
        <v>75</v>
      </c>
    </row>
  </sheetData>
  <sheetProtection password="CDA0" sheet="1"/>
  <printOptions/>
  <pageMargins left="0.7" right="0.7" top="0.787401575" bottom="0.7874015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Fürst Medisinsk Laboratorium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Pål Rustad</dc:creator>
  <cp:keywords/>
  <dc:description/>
  <cp:lastModifiedBy>Pål Rustad</cp:lastModifiedBy>
  <cp:lastPrinted>2004-02-18T17:05:42Z</cp:lastPrinted>
  <dcterms:created xsi:type="dcterms:W3CDTF">2003-06-11T10:15:15Z</dcterms:created>
  <dcterms:modified xsi:type="dcterms:W3CDTF">2015-05-20T13:41:30Z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